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7770" windowHeight="118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P154" i="1" l="1"/>
  <c r="Q154" i="1"/>
  <c r="P155" i="1"/>
  <c r="Q155" i="1" s="1"/>
  <c r="P156" i="1"/>
  <c r="Q156" i="1"/>
  <c r="P157" i="1"/>
  <c r="Q157" i="1" s="1"/>
  <c r="P158" i="1"/>
  <c r="Q158" i="1"/>
  <c r="P159" i="1"/>
  <c r="Q159" i="1" s="1"/>
  <c r="P160" i="1"/>
  <c r="Q160" i="1"/>
  <c r="N191" i="1"/>
  <c r="C171" i="1"/>
  <c r="C170" i="1"/>
  <c r="C172" i="1" s="1"/>
  <c r="G189" i="1"/>
  <c r="G187" i="1"/>
  <c r="G186" i="1"/>
  <c r="G185" i="1"/>
  <c r="J183" i="1"/>
  <c r="J184" i="1" s="1"/>
  <c r="J185" i="1" s="1"/>
  <c r="J186" i="1" s="1"/>
  <c r="J187" i="1" s="1"/>
  <c r="J188" i="1" s="1"/>
  <c r="J189" i="1" s="1"/>
  <c r="Q161" i="1" l="1"/>
  <c r="H174" i="1"/>
  <c r="I167" i="1"/>
  <c r="I168" i="1" s="1"/>
  <c r="I169" i="1" s="1"/>
  <c r="I170" i="1" s="1"/>
  <c r="I171" i="1" s="1"/>
  <c r="I172" i="1" s="1"/>
  <c r="I173" i="1" s="1"/>
  <c r="N96" i="1" l="1"/>
  <c r="N95" i="1"/>
  <c r="N94" i="1"/>
  <c r="N93" i="1"/>
  <c r="N92" i="1"/>
  <c r="N91" i="1"/>
  <c r="N90" i="1"/>
  <c r="N89" i="1"/>
  <c r="N88" i="1"/>
  <c r="P101" i="1"/>
  <c r="M96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I88" i="1"/>
  <c r="H89" i="1" s="1"/>
  <c r="I89" i="1" s="1"/>
  <c r="H90" i="1" s="1"/>
  <c r="I90" i="1" s="1"/>
  <c r="H47" i="1"/>
  <c r="J88" i="1"/>
  <c r="D92" i="1"/>
  <c r="C52" i="1"/>
  <c r="D90" i="1"/>
  <c r="D91" i="1"/>
  <c r="C51" i="1"/>
  <c r="D89" i="1"/>
  <c r="D88" i="1"/>
  <c r="K47" i="1"/>
  <c r="F169" i="1" l="1"/>
  <c r="H91" i="1"/>
  <c r="I91" i="1" s="1"/>
  <c r="J89" i="1"/>
  <c r="K88" i="1"/>
  <c r="L88" i="1"/>
  <c r="O49" i="1"/>
  <c r="O50" i="1"/>
  <c r="O51" i="1" s="1"/>
  <c r="O52" i="1" s="1"/>
  <c r="O53" i="1" s="1"/>
  <c r="O54" i="1" s="1"/>
  <c r="O48" i="1"/>
  <c r="O47" i="1"/>
  <c r="O33" i="1"/>
  <c r="N49" i="1"/>
  <c r="N50" i="1"/>
  <c r="N51" i="1" s="1"/>
  <c r="N52" i="1" s="1"/>
  <c r="N53" i="1" s="1"/>
  <c r="N54" i="1" s="1"/>
  <c r="N48" i="1"/>
  <c r="N47" i="1"/>
  <c r="M55" i="1"/>
  <c r="K48" i="1"/>
  <c r="K49" i="1"/>
  <c r="K50" i="1"/>
  <c r="K51" i="1"/>
  <c r="K52" i="1"/>
  <c r="K53" i="1"/>
  <c r="K54" i="1"/>
  <c r="M52" i="1"/>
  <c r="M53" i="1"/>
  <c r="M54" i="1"/>
  <c r="M51" i="1"/>
  <c r="M50" i="1"/>
  <c r="M49" i="1"/>
  <c r="M48" i="1"/>
  <c r="M47" i="1"/>
  <c r="L55" i="1"/>
  <c r="L47" i="1" a="1"/>
  <c r="L47" i="1" s="1"/>
  <c r="J48" i="1"/>
  <c r="J49" i="1"/>
  <c r="J50" i="1"/>
  <c r="J51" i="1"/>
  <c r="J52" i="1"/>
  <c r="J53" i="1"/>
  <c r="J54" i="1"/>
  <c r="I48" i="1"/>
  <c r="I49" i="1"/>
  <c r="I50" i="1"/>
  <c r="I51" i="1"/>
  <c r="I52" i="1"/>
  <c r="I53" i="1"/>
  <c r="I54" i="1"/>
  <c r="J47" i="1"/>
  <c r="I47" i="1"/>
  <c r="H49" i="1"/>
  <c r="H48" i="1"/>
  <c r="H92" i="1" l="1"/>
  <c r="I92" i="1" s="1"/>
  <c r="K89" i="1"/>
  <c r="O88" i="1"/>
  <c r="O89" i="1" s="1"/>
  <c r="O90" i="1" s="1"/>
  <c r="O91" i="1" s="1"/>
  <c r="O92" i="1" s="1"/>
  <c r="O93" i="1" s="1"/>
  <c r="O94" i="1" s="1"/>
  <c r="O95" i="1" s="1"/>
  <c r="L89" i="1"/>
  <c r="L53" i="1"/>
  <c r="L49" i="1"/>
  <c r="L52" i="1"/>
  <c r="L48" i="1"/>
  <c r="L54" i="1"/>
  <c r="L50" i="1"/>
  <c r="L51" i="1"/>
  <c r="G48" i="1"/>
  <c r="G49" i="1" s="1"/>
  <c r="G50" i="1" s="1"/>
  <c r="C49" i="1"/>
  <c r="C48" i="1"/>
  <c r="I32" i="1"/>
  <c r="F170" i="1" l="1"/>
  <c r="H93" i="1"/>
  <c r="I93" i="1" s="1"/>
  <c r="P88" i="1"/>
  <c r="J90" i="1"/>
  <c r="L90" i="1"/>
  <c r="H50" i="1"/>
  <c r="G51" i="1" s="1"/>
  <c r="C50" i="1"/>
  <c r="H94" i="1" l="1"/>
  <c r="I94" i="1" s="1"/>
  <c r="P89" i="1"/>
  <c r="P90" i="1" s="1"/>
  <c r="P91" i="1" s="1"/>
  <c r="P92" i="1" s="1"/>
  <c r="P93" i="1" s="1"/>
  <c r="P94" i="1" s="1"/>
  <c r="P95" i="1" s="1"/>
  <c r="K90" i="1"/>
  <c r="H51" i="1"/>
  <c r="G52" i="1" s="1"/>
  <c r="J24" i="1"/>
  <c r="K24" i="1" s="1"/>
  <c r="J23" i="1"/>
  <c r="F171" i="1" l="1"/>
  <c r="H95" i="1"/>
  <c r="I95" i="1" s="1"/>
  <c r="J91" i="1"/>
  <c r="H52" i="1"/>
  <c r="G53" i="1" s="1"/>
  <c r="J25" i="1"/>
  <c r="K91" i="1" l="1"/>
  <c r="L91" i="1"/>
  <c r="H53" i="1"/>
  <c r="G54" i="1" s="1"/>
  <c r="H54" i="1" s="1"/>
  <c r="J27" i="1"/>
  <c r="K27" i="1" s="1"/>
  <c r="J92" i="1" l="1"/>
  <c r="K25" i="1"/>
  <c r="L25" i="1" s="1"/>
  <c r="K23" i="1" s="1"/>
  <c r="H32" i="1"/>
  <c r="K92" i="1" l="1"/>
  <c r="L92" i="1"/>
  <c r="G33" i="1"/>
  <c r="J32" i="1"/>
  <c r="K32" i="1" s="1"/>
  <c r="F173" i="1" l="1"/>
  <c r="J93" i="1"/>
  <c r="H33" i="1"/>
  <c r="I33" i="1"/>
  <c r="K93" i="1" l="1"/>
  <c r="L93" i="1"/>
  <c r="G34" i="1"/>
  <c r="J33" i="1"/>
  <c r="K33" i="1" s="1"/>
  <c r="J94" i="1" l="1"/>
  <c r="H34" i="1"/>
  <c r="I34" i="1"/>
  <c r="K94" i="1" l="1"/>
  <c r="L94" i="1"/>
  <c r="G35" i="1"/>
  <c r="J34" i="1"/>
  <c r="K34" i="1" s="1"/>
  <c r="J95" i="1" l="1"/>
  <c r="K95" i="1"/>
  <c r="H35" i="1"/>
  <c r="I35" i="1"/>
  <c r="L95" i="1" l="1"/>
  <c r="G36" i="1"/>
  <c r="J35" i="1"/>
  <c r="K35" i="1" s="1"/>
  <c r="I36" i="1" l="1"/>
  <c r="H36" i="1"/>
  <c r="G37" i="1" l="1"/>
  <c r="J36" i="1"/>
  <c r="K36" i="1" s="1"/>
  <c r="I37" i="1" l="1"/>
  <c r="H37" i="1"/>
  <c r="G38" i="1" l="1"/>
  <c r="J37" i="1"/>
  <c r="K37" i="1" s="1"/>
  <c r="H38" i="1" l="1"/>
  <c r="I38" i="1"/>
  <c r="J38" i="1" l="1"/>
  <c r="K38" i="1" s="1"/>
  <c r="G39" i="1"/>
  <c r="H39" i="1" l="1"/>
  <c r="I39" i="1"/>
  <c r="J39" i="1" l="1"/>
  <c r="K39" i="1" s="1"/>
  <c r="L32" i="1" a="1"/>
  <c r="L39" i="1" l="1"/>
  <c r="L33" i="1"/>
  <c r="L38" i="1"/>
  <c r="L35" i="1"/>
  <c r="L34" i="1"/>
  <c r="L37" i="1"/>
  <c r="L32" i="1"/>
  <c r="L36" i="1"/>
  <c r="L40" i="1" l="1"/>
  <c r="M33" i="1" s="1"/>
  <c r="N32" i="1"/>
  <c r="N33" i="1" s="1"/>
  <c r="N34" i="1" s="1"/>
  <c r="N35" i="1" s="1"/>
  <c r="N36" i="1" s="1"/>
  <c r="N37" i="1" s="1"/>
  <c r="N38" i="1" s="1"/>
  <c r="N39" i="1" s="1"/>
  <c r="M32" i="1" l="1"/>
  <c r="M38" i="1"/>
  <c r="M37" i="1"/>
  <c r="M39" i="1"/>
  <c r="M34" i="1"/>
  <c r="M35" i="1"/>
  <c r="M36" i="1"/>
  <c r="O32" i="1" l="1"/>
  <c r="O34" i="1" s="1"/>
  <c r="O35" i="1" s="1"/>
  <c r="O36" i="1" s="1"/>
  <c r="O37" i="1" s="1"/>
  <c r="O38" i="1" s="1"/>
  <c r="O39" i="1" s="1"/>
  <c r="M40" i="1"/>
</calcChain>
</file>

<file path=xl/sharedStrings.xml><?xml version="1.0" encoding="utf-8"?>
<sst xmlns="http://schemas.openxmlformats.org/spreadsheetml/2006/main" count="103" uniqueCount="52">
  <si>
    <t>Estas son los puntajes obtenidos por los 100 candidatos que se presentaron a un</t>
  </si>
  <si>
    <t>concurso:</t>
  </si>
  <si>
    <t>li</t>
  </si>
  <si>
    <t>ls</t>
  </si>
  <si>
    <t>solucion</t>
  </si>
  <si>
    <t xml:space="preserve">No. Datos </t>
  </si>
  <si>
    <t>Vmax</t>
  </si>
  <si>
    <t>Vmin</t>
  </si>
  <si>
    <t>Rango</t>
  </si>
  <si>
    <t>No intervalos</t>
  </si>
  <si>
    <t>amplitud de clase</t>
  </si>
  <si>
    <t xml:space="preserve">diferencia </t>
  </si>
  <si>
    <t>nuevos datos</t>
  </si>
  <si>
    <t>diferencia</t>
  </si>
  <si>
    <t>Ni</t>
  </si>
  <si>
    <t>lri</t>
  </si>
  <si>
    <t>lrs</t>
  </si>
  <si>
    <t>Xi</t>
  </si>
  <si>
    <t>fi</t>
  </si>
  <si>
    <t>hi</t>
  </si>
  <si>
    <t>Fi</t>
  </si>
  <si>
    <t>Hi</t>
  </si>
  <si>
    <t xml:space="preserve">Luis Kelvin Espinoza Anchundia </t>
  </si>
  <si>
    <t>Curso: III semestre "C"</t>
  </si>
  <si>
    <t>ESTADISTICA</t>
  </si>
  <si>
    <t>Nombres :</t>
  </si>
  <si>
    <t xml:space="preserve"> </t>
  </si>
  <si>
    <t xml:space="preserve">n datos </t>
  </si>
  <si>
    <t xml:space="preserve">V.max </t>
  </si>
  <si>
    <t>V.min</t>
  </si>
  <si>
    <t>amplitud</t>
  </si>
  <si>
    <t>un. Intervalos</t>
  </si>
  <si>
    <t>peso (lb)</t>
  </si>
  <si>
    <t>118-126</t>
  </si>
  <si>
    <t>127-135</t>
  </si>
  <si>
    <t>136-144</t>
  </si>
  <si>
    <t>145-153</t>
  </si>
  <si>
    <t>154-162</t>
  </si>
  <si>
    <t>163-171</t>
  </si>
  <si>
    <t>172-180</t>
  </si>
  <si>
    <t xml:space="preserve">fercuencia </t>
  </si>
  <si>
    <t>=</t>
  </si>
  <si>
    <t>x</t>
  </si>
  <si>
    <t>Xi*fi</t>
  </si>
  <si>
    <t xml:space="preserve">1. </t>
  </si>
  <si>
    <t xml:space="preserve">calcular e indicar donde se encuentra el valor obtenido </t>
  </si>
  <si>
    <t>n/2</t>
  </si>
  <si>
    <t>40/2</t>
  </si>
  <si>
    <t>2.-</t>
  </si>
  <si>
    <t>INTERVALO DE LA CLASE MEDIANA</t>
  </si>
  <si>
    <t>AMPLITUD</t>
  </si>
  <si>
    <t>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</si>
</sst>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0" borderId="0" xfId="0" applyBorder="1"/>
    <xf numFmtId="0" fontId="0" fillId="4" borderId="0" xfId="0" applyFill="1" applyBorder="1"/>
    <xf numFmtId="0" fontId="3" fillId="0" borderId="0" xfId="0" applyFont="1"/>
    <xf numFmtId="0" fontId="4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3" xfId="0" applyBorder="1" applyAlignment="1"/>
    <xf numFmtId="0" fontId="0" fillId="0" borderId="3" xfId="0" applyBorder="1"/>
    <xf numFmtId="9" fontId="0" fillId="0" borderId="3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9" fontId="2" fillId="0" borderId="0" xfId="1" applyFont="1" applyAlignment="1">
      <alignment horizontal="center"/>
    </xf>
    <xf numFmtId="9" fontId="0" fillId="0" borderId="1" xfId="1" applyFont="1" applyBorder="1"/>
    <xf numFmtId="9" fontId="0" fillId="0" borderId="1" xfId="0" applyNumberFormat="1" applyBorder="1"/>
    <xf numFmtId="0" fontId="0" fillId="0" borderId="4" xfId="0" applyBorder="1"/>
    <xf numFmtId="0" fontId="0" fillId="0" borderId="5" xfId="0" applyBorder="1"/>
    <xf numFmtId="0" fontId="0" fillId="0" borderId="2" xfId="0" applyFill="1" applyBorder="1"/>
    <xf numFmtId="164" fontId="0" fillId="0" borderId="1" xfId="1" applyNumberFormat="1" applyFont="1" applyBorder="1"/>
    <xf numFmtId="0" fontId="0" fillId="3" borderId="2" xfId="0" applyFill="1" applyBorder="1"/>
    <xf numFmtId="164" fontId="0" fillId="0" borderId="0" xfId="1" applyNumberFormat="1" applyFont="1" applyBorder="1"/>
    <xf numFmtId="0" fontId="6" fillId="0" borderId="0" xfId="0" applyFont="1"/>
    <xf numFmtId="0" fontId="0" fillId="5" borderId="0" xfId="0" applyFill="1"/>
    <xf numFmtId="0" fontId="5" fillId="0" borderId="0" xfId="0" applyFont="1" applyFill="1" applyBorder="1"/>
    <xf numFmtId="0" fontId="0" fillId="0" borderId="0" xfId="0" applyFill="1" applyBorder="1"/>
    <xf numFmtId="0" fontId="0" fillId="0" borderId="0" xfId="0" applyFill="1"/>
    <xf numFmtId="164" fontId="0" fillId="0" borderId="0" xfId="1" applyNumberFormat="1" applyFont="1" applyFill="1" applyBorder="1"/>
    <xf numFmtId="9" fontId="0" fillId="0" borderId="0" xfId="0" applyNumberFormat="1" applyFill="1" applyBorder="1"/>
    <xf numFmtId="0" fontId="0" fillId="3" borderId="8" xfId="0" applyFill="1" applyBorder="1"/>
    <xf numFmtId="0" fontId="0" fillId="4" borderId="8" xfId="0" applyFill="1" applyBorder="1"/>
    <xf numFmtId="0" fontId="2" fillId="0" borderId="0" xfId="0" applyFont="1"/>
    <xf numFmtId="0" fontId="0" fillId="6" borderId="1" xfId="0" applyFill="1" applyBorder="1"/>
    <xf numFmtId="0" fontId="0" fillId="7" borderId="0" xfId="0" applyFill="1"/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246530</xdr:colOff>
      <xdr:row>184</xdr:row>
      <xdr:rowOff>44824</xdr:rowOff>
    </xdr:from>
    <xdr:to>
      <xdr:col>4</xdr:col>
      <xdr:colOff>593912</xdr:colOff>
      <xdr:row>186</xdr:row>
      <xdr:rowOff>78442</xdr:rowOff>
    </xdr:to>
    <xdr:sp macro="" textlink="">
      <xdr:nvSpPr>
        <xdr:cNvPr id="21" name="20 Flecha derecha"/>
        <xdr:cNvSpPr/>
      </xdr:nvSpPr>
      <xdr:spPr>
        <a:xfrm>
          <a:off x="2935942" y="35186471"/>
          <a:ext cx="1109382" cy="41461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C" sz="1100"/>
        </a:p>
      </xdr:txBody>
    </xdr:sp>
    <xdr:clientData/>
  </xdr:twoCellAnchor>
  <xdr:twoCellAnchor>
    <xdr:from>
      <xdr:col>7</xdr:col>
      <xdr:colOff>750795</xdr:colOff>
      <xdr:row>152</xdr:row>
      <xdr:rowOff>179294</xdr:rowOff>
    </xdr:from>
    <xdr:to>
      <xdr:col>9</xdr:col>
      <xdr:colOff>526677</xdr:colOff>
      <xdr:row>156</xdr:row>
      <xdr:rowOff>123265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1 CuadroTexto"/>
            <xdr:cNvSpPr txBox="1"/>
          </xdr:nvSpPr>
          <xdr:spPr>
            <a:xfrm>
              <a:off x="6521824" y="29224941"/>
              <a:ext cx="1535206" cy="70597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EC" sz="1100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Me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=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𝐿𝑖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+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𝑐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(</m:t>
                    </m:r>
                    <m:f>
                      <m:fPr>
                        <m:ctrlPr>
                          <a:rPr lang="es-EC" sz="110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fPr>
                      <m:num>
                        <m:f>
                          <m:fPr>
                            <m:ctrlP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num>
                          <m:den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es-EC" sz="110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𝐹</m:t>
                            </m:r>
                          </m:e>
                          <m:sub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−1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𝑓</m:t>
                            </m:r>
                          </m:e>
                          <m:sub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</m:den>
                    </m:f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2" name="1 CuadroTexto"/>
            <xdr:cNvSpPr txBox="1"/>
          </xdr:nvSpPr>
          <xdr:spPr>
            <a:xfrm>
              <a:off x="6521824" y="29224941"/>
              <a:ext cx="1535206" cy="70597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s-EC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Me=𝐿𝑖+𝑐((𝑛/2−𝐹_(𝑖−1))/𝑓_𝑖 )</a:t>
              </a:r>
              <a:endParaRPr lang="es-EC" sz="1100"/>
            </a:p>
          </xdr:txBody>
        </xdr:sp>
      </mc:Fallback>
    </mc:AlternateContent>
    <xdr:clientData/>
  </xdr:twoCellAnchor>
  <xdr:twoCellAnchor>
    <xdr:from>
      <xdr:col>12</xdr:col>
      <xdr:colOff>40341</xdr:colOff>
      <xdr:row>169</xdr:row>
      <xdr:rowOff>85164</xdr:rowOff>
    </xdr:from>
    <xdr:to>
      <xdr:col>14</xdr:col>
      <xdr:colOff>51547</xdr:colOff>
      <xdr:row>173</xdr:row>
      <xdr:rowOff>29135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2 CuadroTexto"/>
            <xdr:cNvSpPr txBox="1"/>
          </xdr:nvSpPr>
          <xdr:spPr>
            <a:xfrm>
              <a:off x="9856694" y="31416811"/>
              <a:ext cx="1535206" cy="705971"/>
            </a:xfrm>
            <a:prstGeom prst="rect">
              <a:avLst/>
            </a:prstGeom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EC" sz="1100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Me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=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𝐿𝑖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+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𝑐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(</m:t>
                    </m:r>
                    <m:f>
                      <m:fPr>
                        <m:ctrlPr>
                          <a:rPr lang="es-EC" sz="110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fPr>
                      <m:num>
                        <m:f>
                          <m:fPr>
                            <m:ctrlP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𝑛</m:t>
                            </m:r>
                          </m:num>
                          <m:den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es-EC" sz="110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𝐹</m:t>
                            </m:r>
                          </m:e>
                          <m:sub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−1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𝑓</m:t>
                            </m:r>
                          </m:e>
                          <m:sub>
                            <m:r>
                              <a:rPr lang="es-EC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</m:den>
                    </m:f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3" name="2 CuadroTexto"/>
            <xdr:cNvSpPr txBox="1"/>
          </xdr:nvSpPr>
          <xdr:spPr>
            <a:xfrm>
              <a:off x="9856694" y="31416811"/>
              <a:ext cx="1535206" cy="705971"/>
            </a:xfrm>
            <a:prstGeom prst="rect">
              <a:avLst/>
            </a:prstGeom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s-EC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Me=𝐿𝑖+𝑐((𝑛/2−𝐹_(𝑖−1))/𝑓_𝑖 )</a:t>
              </a:r>
              <a:endParaRPr lang="es-EC" sz="1100"/>
            </a:p>
          </xdr:txBody>
        </xdr:sp>
      </mc:Fallback>
    </mc:AlternateContent>
    <xdr:clientData/>
  </xdr:twoCellAnchor>
  <xdr:twoCellAnchor>
    <xdr:from>
      <xdr:col>13</xdr:col>
      <xdr:colOff>201705</xdr:colOff>
      <xdr:row>167</xdr:row>
      <xdr:rowOff>11207</xdr:rowOff>
    </xdr:from>
    <xdr:to>
      <xdr:col>13</xdr:col>
      <xdr:colOff>246528</xdr:colOff>
      <xdr:row>168</xdr:row>
      <xdr:rowOff>134470</xdr:rowOff>
    </xdr:to>
    <xdr:cxnSp macro="">
      <xdr:nvCxnSpPr>
        <xdr:cNvPr id="6" name="5 Conector recto de flecha"/>
        <xdr:cNvCxnSpPr/>
      </xdr:nvCxnSpPr>
      <xdr:spPr>
        <a:xfrm flipH="1">
          <a:off x="10780058" y="30961854"/>
          <a:ext cx="44823" cy="31376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22412</xdr:colOff>
      <xdr:row>168</xdr:row>
      <xdr:rowOff>134471</xdr:rowOff>
    </xdr:from>
    <xdr:to>
      <xdr:col>13</xdr:col>
      <xdr:colOff>168088</xdr:colOff>
      <xdr:row>171</xdr:row>
      <xdr:rowOff>78441</xdr:rowOff>
    </xdr:to>
    <xdr:cxnSp macro="">
      <xdr:nvCxnSpPr>
        <xdr:cNvPr id="9" name="8 Conector recto"/>
        <xdr:cNvCxnSpPr/>
      </xdr:nvCxnSpPr>
      <xdr:spPr>
        <a:xfrm>
          <a:off x="10600765" y="31275618"/>
          <a:ext cx="145676" cy="515470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201706</xdr:colOff>
      <xdr:row>167</xdr:row>
      <xdr:rowOff>56029</xdr:rowOff>
    </xdr:from>
    <xdr:to>
      <xdr:col>13</xdr:col>
      <xdr:colOff>459441</xdr:colOff>
      <xdr:row>171</xdr:row>
      <xdr:rowOff>100853</xdr:rowOff>
    </xdr:to>
    <xdr:cxnSp macro="">
      <xdr:nvCxnSpPr>
        <xdr:cNvPr id="11" name="10 Conector recto"/>
        <xdr:cNvCxnSpPr/>
      </xdr:nvCxnSpPr>
      <xdr:spPr>
        <a:xfrm flipV="1">
          <a:off x="10780059" y="31006676"/>
          <a:ext cx="257735" cy="806824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201706</xdr:colOff>
      <xdr:row>154</xdr:row>
      <xdr:rowOff>0</xdr:rowOff>
    </xdr:from>
    <xdr:to>
      <xdr:col>13</xdr:col>
      <xdr:colOff>683559</xdr:colOff>
      <xdr:row>162</xdr:row>
      <xdr:rowOff>44824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14 CuadroTexto"/>
            <xdr:cNvSpPr txBox="1"/>
          </xdr:nvSpPr>
          <xdr:spPr>
            <a:xfrm>
              <a:off x="8494059" y="29426647"/>
              <a:ext cx="2767853" cy="1568824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s-EC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n = número total de datos y observaciones </a:t>
              </a:r>
            </a:p>
            <a:p>
              <a14:m>
                <m:oMath xmlns:m="http://schemas.openxmlformats.org/officeDocument/2006/math">
                  <m:sSub>
                    <m:sSubPr>
                      <m:ctrlPr>
                        <a:rPr lang="es-EC" sz="110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s-EC" sz="110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𝑓</m:t>
                      </m:r>
                    </m:e>
                    <m:sub>
                      <m:r>
                        <a:rPr lang="es-EC" sz="110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𝑖</m:t>
                      </m:r>
                    </m:sub>
                  </m:sSub>
                </m:oMath>
              </a14:m>
              <a:r>
                <a:rPr lang="es-EC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= Es una frecuencia absoluta de la clase mediana</a:t>
              </a:r>
            </a:p>
            <a:p>
              <a14:m>
                <m:oMath xmlns:m="http://schemas.openxmlformats.org/officeDocument/2006/math">
                  <m:sSub>
                    <m:sSubPr>
                      <m:ctrlPr>
                        <a:rPr lang="es-EC" sz="110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s-EC" sz="110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𝐹</m:t>
                      </m:r>
                    </m:e>
                    <m:sub>
                      <m:r>
                        <a:rPr lang="es-EC" sz="110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𝑖</m:t>
                      </m:r>
                      <m:r>
                        <a:rPr lang="es-EC" sz="110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−1</m:t>
                      </m:r>
                    </m:sub>
                  </m:sSub>
                </m:oMath>
              </a14:m>
              <a:r>
                <a:rPr lang="es-EC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=Es una frecuencia inmediata inferior a la clase mediana </a:t>
              </a:r>
            </a:p>
            <a:p>
              <a14:m>
                <m:oMath xmlns:m="http://schemas.openxmlformats.org/officeDocument/2006/math">
                  <m:sSub>
                    <m:sSubPr>
                      <m:ctrlPr>
                        <a:rPr lang="es-EC" sz="110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s-EC" sz="110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𝐿</m:t>
                      </m:r>
                    </m:e>
                    <m:sub>
                      <m:r>
                        <a:rPr lang="es-EC" sz="110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𝑖</m:t>
                      </m:r>
                    </m:sub>
                  </m:sSub>
                </m:oMath>
              </a14:m>
              <a:r>
                <a:rPr lang="es-EC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= Límite  inferior de la clase mediana </a:t>
              </a:r>
            </a:p>
            <a:p>
              <a:r>
                <a:rPr lang="es-EC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c = amplitud </a:t>
              </a:r>
            </a:p>
            <a:p>
              <a:endParaRPr lang="es-EC" sz="1100"/>
            </a:p>
          </xdr:txBody>
        </xdr:sp>
      </mc:Choice>
      <mc:Fallback xmlns="">
        <xdr:sp macro="" textlink="">
          <xdr:nvSpPr>
            <xdr:cNvPr id="15" name="14 CuadroTexto"/>
            <xdr:cNvSpPr txBox="1"/>
          </xdr:nvSpPr>
          <xdr:spPr>
            <a:xfrm>
              <a:off x="8494059" y="29426647"/>
              <a:ext cx="2767853" cy="1568824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s-EC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n = número total de datos y observaciones </a:t>
              </a:r>
            </a:p>
            <a:p>
              <a:r>
                <a:rPr lang="es-EC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𝑓_𝑖</a:t>
              </a:r>
              <a:r>
                <a:rPr lang="es-EC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= Es una frecuencia absoluta de la clase mediana</a:t>
              </a:r>
            </a:p>
            <a:p>
              <a:r>
                <a:rPr lang="es-EC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𝐹_(𝑖−1)</a:t>
              </a:r>
              <a:r>
                <a:rPr lang="es-EC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=Es una frecuencia inmediata inferior a la clase mediana </a:t>
              </a:r>
            </a:p>
            <a:p>
              <a:r>
                <a:rPr lang="es-EC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𝐿_𝑖</a:t>
              </a:r>
              <a:r>
                <a:rPr lang="es-EC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= Límite  inferior de la clase mediana </a:t>
              </a:r>
            </a:p>
            <a:p>
              <a:r>
                <a:rPr lang="es-EC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c = amplitud </a:t>
              </a:r>
            </a:p>
            <a:p>
              <a:endParaRPr lang="es-EC" sz="1100"/>
            </a:p>
          </xdr:txBody>
        </xdr:sp>
      </mc:Fallback>
    </mc:AlternateContent>
    <xdr:clientData/>
  </xdr:twoCellAnchor>
  <xdr:twoCellAnchor>
    <xdr:from>
      <xdr:col>9</xdr:col>
      <xdr:colOff>22411</xdr:colOff>
      <xdr:row>184</xdr:row>
      <xdr:rowOff>89647</xdr:rowOff>
    </xdr:from>
    <xdr:to>
      <xdr:col>9</xdr:col>
      <xdr:colOff>549088</xdr:colOff>
      <xdr:row>185</xdr:row>
      <xdr:rowOff>89647</xdr:rowOff>
    </xdr:to>
    <xdr:sp macro="" textlink="">
      <xdr:nvSpPr>
        <xdr:cNvPr id="17" name="16 CuadroTexto"/>
        <xdr:cNvSpPr txBox="1"/>
      </xdr:nvSpPr>
      <xdr:spPr>
        <a:xfrm>
          <a:off x="7552764" y="35231294"/>
          <a:ext cx="526677" cy="190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C" sz="1100">
              <a:solidFill>
                <a:srgbClr val="FF0000"/>
              </a:solidFill>
            </a:rPr>
            <a:t>20</a:t>
          </a:r>
        </a:p>
      </xdr:txBody>
    </xdr:sp>
    <xdr:clientData/>
  </xdr:twoCellAnchor>
  <xdr:twoCellAnchor>
    <xdr:from>
      <xdr:col>11</xdr:col>
      <xdr:colOff>392205</xdr:colOff>
      <xdr:row>183</xdr:row>
      <xdr:rowOff>123265</xdr:rowOff>
    </xdr:from>
    <xdr:to>
      <xdr:col>13</xdr:col>
      <xdr:colOff>403411</xdr:colOff>
      <xdr:row>187</xdr:row>
      <xdr:rowOff>67236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21 CuadroTexto"/>
            <xdr:cNvSpPr txBox="1"/>
          </xdr:nvSpPr>
          <xdr:spPr>
            <a:xfrm>
              <a:off x="9446558" y="35074412"/>
              <a:ext cx="1535206" cy="70597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EC" sz="1100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Me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=</m:t>
                    </m:r>
                    <m:r>
                      <a:rPr lang="es-EC" sz="1100" b="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145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+</m:t>
                    </m:r>
                    <m:r>
                      <a:rPr lang="es-EC" sz="1100" b="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9</m:t>
                    </m:r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(</m:t>
                    </m:r>
                    <m:f>
                      <m:fPr>
                        <m:ctrlPr>
                          <a:rPr lang="es-EC" sz="110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s-EC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20</m:t>
                        </m:r>
                        <m:r>
                          <a:rPr lang="es-EC" sz="110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s-EC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17</m:t>
                        </m:r>
                      </m:num>
                      <m:den>
                        <m:r>
                          <a:rPr lang="es-EC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12</m:t>
                        </m:r>
                      </m:den>
                    </m:f>
                    <m:r>
                      <a:rPr lang="es-EC" sz="110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22" name="21 CuadroTexto"/>
            <xdr:cNvSpPr txBox="1"/>
          </xdr:nvSpPr>
          <xdr:spPr>
            <a:xfrm>
              <a:off x="9446558" y="35074412"/>
              <a:ext cx="1535206" cy="70597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s-EC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Me=</a:t>
              </a:r>
              <a:r>
                <a:rPr lang="es-EC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145</a:t>
              </a:r>
              <a:r>
                <a:rPr lang="es-EC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</a:t>
              </a:r>
              <a:r>
                <a:rPr lang="es-EC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9</a:t>
              </a:r>
              <a:r>
                <a:rPr lang="es-EC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((</a:t>
              </a:r>
              <a:r>
                <a:rPr lang="es-EC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20</a:t>
              </a:r>
              <a:r>
                <a:rPr lang="es-EC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</a:t>
              </a:r>
              <a:r>
                <a:rPr lang="es-EC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17</a:t>
              </a:r>
              <a:r>
                <a:rPr lang="es-EC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es-EC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12</a:t>
              </a:r>
              <a:r>
                <a:rPr lang="es-EC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endParaRPr lang="es-EC" sz="1100"/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Z193"/>
  <sheetViews>
    <sheetView tabSelected="1" topLeftCell="A163" zoomScale="85" zoomScaleNormal="85" workbookViewId="0">
      <selection activeCell="D183" sqref="D183"/>
    </sheetView>
  </sheetViews>
  <sheetFormatPr baseColWidth="10" defaultRowHeight="15" x14ac:dyDescent="0.25"/>
  <cols>
    <col min="2" max="2" width="17.42578125" customWidth="1"/>
    <col min="6" max="6" width="11.42578125" customWidth="1"/>
    <col min="7" max="7" width="11.85546875" bestFit="1" customWidth="1"/>
    <col min="8" max="8" width="11.7109375" customWidth="1"/>
    <col min="9" max="9" width="14.5703125" customWidth="1"/>
  </cols>
  <sheetData>
    <row r="5" spans="6:15" x14ac:dyDescent="0.25">
      <c r="F5" s="6" t="s">
        <v>25</v>
      </c>
      <c r="G5" t="s">
        <v>22</v>
      </c>
      <c r="J5" s="39" t="s">
        <v>23</v>
      </c>
      <c r="K5" s="39"/>
      <c r="M5" s="6" t="s">
        <v>24</v>
      </c>
    </row>
    <row r="8" spans="6:15" x14ac:dyDescent="0.25">
      <c r="F8" t="s">
        <v>0</v>
      </c>
      <c r="M8" t="s">
        <v>1</v>
      </c>
    </row>
    <row r="10" spans="6:15" x14ac:dyDescent="0.25">
      <c r="F10" s="1">
        <v>38</v>
      </c>
      <c r="G10" s="1">
        <v>51</v>
      </c>
      <c r="H10" s="1">
        <v>32</v>
      </c>
      <c r="I10" s="1">
        <v>65</v>
      </c>
      <c r="J10" s="1">
        <v>25</v>
      </c>
      <c r="K10" s="1">
        <v>28</v>
      </c>
      <c r="L10" s="1">
        <v>34</v>
      </c>
      <c r="M10" s="1">
        <v>12</v>
      </c>
      <c r="N10" s="1">
        <v>29</v>
      </c>
      <c r="O10" s="1">
        <v>43</v>
      </c>
    </row>
    <row r="11" spans="6:15" x14ac:dyDescent="0.25">
      <c r="F11" s="1">
        <v>71</v>
      </c>
      <c r="G11" s="1">
        <v>62</v>
      </c>
      <c r="H11" s="1">
        <v>50</v>
      </c>
      <c r="I11" s="1">
        <v>37</v>
      </c>
      <c r="J11" s="1">
        <v>8</v>
      </c>
      <c r="K11" s="1">
        <v>24</v>
      </c>
      <c r="L11" s="1">
        <v>19</v>
      </c>
      <c r="M11" s="1">
        <v>47</v>
      </c>
      <c r="N11" s="1">
        <v>81</v>
      </c>
      <c r="O11" s="1">
        <v>53</v>
      </c>
    </row>
    <row r="12" spans="6:15" x14ac:dyDescent="0.25">
      <c r="F12" s="1">
        <v>16</v>
      </c>
      <c r="G12" s="1">
        <v>62</v>
      </c>
      <c r="H12" s="1">
        <v>50</v>
      </c>
      <c r="I12" s="1">
        <v>37</v>
      </c>
      <c r="J12" s="1">
        <v>4</v>
      </c>
      <c r="K12" s="1">
        <v>17</v>
      </c>
      <c r="L12" s="1">
        <v>75</v>
      </c>
      <c r="M12" s="1">
        <v>94</v>
      </c>
      <c r="N12" s="1">
        <v>6</v>
      </c>
      <c r="O12" s="1">
        <v>25</v>
      </c>
    </row>
    <row r="13" spans="6:15" x14ac:dyDescent="0.25">
      <c r="F13" s="1">
        <v>55</v>
      </c>
      <c r="G13" s="1">
        <v>38</v>
      </c>
      <c r="H13" s="1">
        <v>46</v>
      </c>
      <c r="I13" s="1">
        <v>16</v>
      </c>
      <c r="J13" s="1">
        <v>72</v>
      </c>
      <c r="K13" s="1">
        <v>64</v>
      </c>
      <c r="L13" s="1">
        <v>61</v>
      </c>
      <c r="M13" s="1">
        <v>33</v>
      </c>
      <c r="N13" s="1">
        <v>59</v>
      </c>
      <c r="O13" s="1">
        <v>21</v>
      </c>
    </row>
    <row r="14" spans="6:15" x14ac:dyDescent="0.25">
      <c r="F14" s="1">
        <v>13</v>
      </c>
      <c r="G14" s="1">
        <v>92</v>
      </c>
      <c r="H14" s="1">
        <v>37</v>
      </c>
      <c r="I14" s="1">
        <v>43</v>
      </c>
      <c r="J14" s="1">
        <v>58</v>
      </c>
      <c r="K14" s="1">
        <v>52</v>
      </c>
      <c r="L14" s="1">
        <v>88</v>
      </c>
      <c r="M14" s="1">
        <v>27</v>
      </c>
      <c r="N14" s="1">
        <v>74</v>
      </c>
      <c r="O14" s="1">
        <v>66</v>
      </c>
    </row>
    <row r="15" spans="6:15" x14ac:dyDescent="0.25">
      <c r="F15" s="1">
        <v>63</v>
      </c>
      <c r="G15" s="1">
        <v>28</v>
      </c>
      <c r="H15" s="1">
        <v>36</v>
      </c>
      <c r="I15" s="1">
        <v>19</v>
      </c>
      <c r="J15" s="1">
        <v>56</v>
      </c>
      <c r="K15" s="1">
        <v>84</v>
      </c>
      <c r="L15" s="1">
        <v>38</v>
      </c>
      <c r="M15" s="1">
        <v>6</v>
      </c>
      <c r="N15" s="1">
        <v>42</v>
      </c>
      <c r="O15" s="1">
        <v>50</v>
      </c>
    </row>
    <row r="16" spans="6:15" x14ac:dyDescent="0.25">
      <c r="F16" s="1">
        <v>98</v>
      </c>
      <c r="G16" s="1">
        <v>51</v>
      </c>
      <c r="H16" s="1">
        <v>62</v>
      </c>
      <c r="I16" s="1">
        <v>3</v>
      </c>
      <c r="J16" s="1">
        <v>17</v>
      </c>
      <c r="K16" s="1">
        <v>43</v>
      </c>
      <c r="L16" s="1">
        <v>47</v>
      </c>
      <c r="M16" s="1">
        <v>54</v>
      </c>
      <c r="N16" s="1">
        <v>58</v>
      </c>
      <c r="O16" s="1">
        <v>26</v>
      </c>
    </row>
    <row r="17" spans="5:15" x14ac:dyDescent="0.25">
      <c r="F17" s="1">
        <v>12</v>
      </c>
      <c r="G17" s="1">
        <v>42</v>
      </c>
      <c r="H17" s="1">
        <v>34</v>
      </c>
      <c r="I17" s="1">
        <v>68</v>
      </c>
      <c r="J17" s="1">
        <v>77</v>
      </c>
      <c r="K17" s="1">
        <v>45</v>
      </c>
      <c r="L17" s="1">
        <v>60</v>
      </c>
      <c r="M17" s="1">
        <v>31</v>
      </c>
      <c r="N17" s="1">
        <v>72</v>
      </c>
      <c r="O17" s="1">
        <v>23</v>
      </c>
    </row>
    <row r="18" spans="5:15" x14ac:dyDescent="0.25">
      <c r="F18" s="1">
        <v>18</v>
      </c>
      <c r="G18" s="1">
        <v>22</v>
      </c>
      <c r="H18" s="1">
        <v>70</v>
      </c>
      <c r="I18" s="1">
        <v>34</v>
      </c>
      <c r="J18" s="1">
        <v>5</v>
      </c>
      <c r="K18" s="1">
        <v>59</v>
      </c>
      <c r="L18" s="1">
        <v>20</v>
      </c>
      <c r="M18" s="1">
        <v>68</v>
      </c>
      <c r="N18" s="1">
        <v>55</v>
      </c>
      <c r="O18" s="1">
        <v>49</v>
      </c>
    </row>
    <row r="19" spans="5:15" x14ac:dyDescent="0.25">
      <c r="F19" s="1">
        <v>33</v>
      </c>
      <c r="G19" s="1">
        <v>52</v>
      </c>
      <c r="H19" s="1">
        <v>14</v>
      </c>
      <c r="I19" s="1">
        <v>40</v>
      </c>
      <c r="J19" s="1">
        <v>38</v>
      </c>
      <c r="K19" s="1">
        <v>54</v>
      </c>
      <c r="L19" s="1">
        <v>50</v>
      </c>
      <c r="M19" s="1">
        <v>11</v>
      </c>
      <c r="N19" s="1">
        <v>41</v>
      </c>
      <c r="O19" s="1">
        <v>76</v>
      </c>
    </row>
    <row r="20" spans="5:15" x14ac:dyDescent="0.25">
      <c r="E20" s="4"/>
      <c r="F20" s="5"/>
      <c r="G20" s="5"/>
      <c r="H20" s="5"/>
    </row>
    <row r="21" spans="5:15" ht="18.75" x14ac:dyDescent="0.3">
      <c r="E21" s="4"/>
      <c r="F21" s="5"/>
      <c r="G21" s="5"/>
      <c r="H21" s="5"/>
      <c r="I21" s="7" t="s">
        <v>4</v>
      </c>
      <c r="K21" s="2" t="s">
        <v>12</v>
      </c>
      <c r="L21" s="4"/>
      <c r="M21" s="4"/>
    </row>
    <row r="22" spans="5:15" x14ac:dyDescent="0.25">
      <c r="E22" s="4"/>
      <c r="F22" s="5"/>
      <c r="G22" s="5"/>
      <c r="H22" s="5"/>
      <c r="I22" s="1" t="s">
        <v>5</v>
      </c>
      <c r="J22" s="19">
        <v>100</v>
      </c>
      <c r="K22" s="1"/>
      <c r="L22" s="4"/>
      <c r="M22" s="4"/>
    </row>
    <row r="23" spans="5:15" x14ac:dyDescent="0.25">
      <c r="E23" s="4"/>
      <c r="F23" s="5"/>
      <c r="G23" s="5"/>
      <c r="H23" s="5"/>
      <c r="I23" s="1" t="s">
        <v>6</v>
      </c>
      <c r="J23" s="1">
        <f>MAX(F10:O19)</f>
        <v>98</v>
      </c>
      <c r="K23" s="1">
        <f>J23+L25</f>
        <v>99</v>
      </c>
      <c r="L23" s="4"/>
      <c r="M23" s="4"/>
    </row>
    <row r="24" spans="5:15" x14ac:dyDescent="0.25">
      <c r="E24" s="4"/>
      <c r="F24" s="4"/>
      <c r="G24" s="4"/>
      <c r="H24" s="4"/>
      <c r="I24" s="8" t="s">
        <v>7</v>
      </c>
      <c r="J24" s="1">
        <f>MIN(F10:O19)</f>
        <v>3</v>
      </c>
      <c r="K24" s="1">
        <f>J24</f>
        <v>3</v>
      </c>
      <c r="L24" t="s">
        <v>13</v>
      </c>
    </row>
    <row r="25" spans="5:15" x14ac:dyDescent="0.25">
      <c r="I25" s="1" t="s">
        <v>8</v>
      </c>
      <c r="J25" s="1">
        <f>J23-J24</f>
        <v>95</v>
      </c>
      <c r="K25" s="1">
        <f>K27*K26</f>
        <v>96</v>
      </c>
      <c r="L25">
        <f>K25-J25</f>
        <v>1</v>
      </c>
    </row>
    <row r="26" spans="5:15" x14ac:dyDescent="0.25">
      <c r="I26" s="1" t="s">
        <v>9</v>
      </c>
      <c r="J26" s="1" t="s">
        <v>26</v>
      </c>
      <c r="K26" s="9">
        <v>8</v>
      </c>
    </row>
    <row r="27" spans="5:15" x14ac:dyDescent="0.25">
      <c r="I27" s="1" t="s">
        <v>10</v>
      </c>
      <c r="J27" s="1">
        <f>J25/K26</f>
        <v>11.875</v>
      </c>
      <c r="K27" s="9">
        <f>CEILING(J27,1)</f>
        <v>12</v>
      </c>
    </row>
    <row r="31" spans="5:15" x14ac:dyDescent="0.25">
      <c r="F31" s="3" t="s">
        <v>14</v>
      </c>
      <c r="G31" s="3" t="s">
        <v>2</v>
      </c>
      <c r="H31" s="3" t="s">
        <v>3</v>
      </c>
      <c r="I31" s="3" t="s">
        <v>15</v>
      </c>
      <c r="J31" s="3" t="s">
        <v>16</v>
      </c>
      <c r="K31" s="3" t="s">
        <v>17</v>
      </c>
      <c r="L31" s="3" t="s">
        <v>18</v>
      </c>
      <c r="M31" s="3" t="s">
        <v>19</v>
      </c>
      <c r="N31" s="3" t="s">
        <v>20</v>
      </c>
      <c r="O31" s="3" t="s">
        <v>21</v>
      </c>
    </row>
    <row r="32" spans="5:15" x14ac:dyDescent="0.25">
      <c r="F32" s="1">
        <v>1</v>
      </c>
      <c r="G32" s="1">
        <v>3</v>
      </c>
      <c r="H32" s="1">
        <f>G32+$K$27+0.1</f>
        <v>15.1</v>
      </c>
      <c r="I32" s="1">
        <f>G32-0.5</f>
        <v>2.5</v>
      </c>
      <c r="J32" s="1">
        <f>H32+0.5</f>
        <v>15.6</v>
      </c>
      <c r="K32" s="1">
        <f>(I32+J32)/2</f>
        <v>9.0500000000000007</v>
      </c>
      <c r="L32" s="1">
        <f t="array" ref="L32:L39">FREQUENCY(F10:O19,H32:H39)</f>
        <v>11</v>
      </c>
      <c r="M32" s="16">
        <f>L32/L40</f>
        <v>0.11</v>
      </c>
      <c r="N32" s="1">
        <f>L32</f>
        <v>11</v>
      </c>
      <c r="O32" s="17">
        <f>M32</f>
        <v>0.11</v>
      </c>
    </row>
    <row r="33" spans="2:15" x14ac:dyDescent="0.25">
      <c r="F33" s="1">
        <v>2</v>
      </c>
      <c r="G33" s="1">
        <f>H32</f>
        <v>15.1</v>
      </c>
      <c r="H33" s="1">
        <f t="shared" ref="H33:H38" si="0">G33+$K$27</f>
        <v>27.1</v>
      </c>
      <c r="I33" s="1">
        <f t="shared" ref="I33:I39" si="1">G33-0.5</f>
        <v>14.6</v>
      </c>
      <c r="J33" s="1">
        <f t="shared" ref="J33:J39" si="2">H33+0.5</f>
        <v>27.6</v>
      </c>
      <c r="K33" s="1">
        <f t="shared" ref="K33:K39" si="3">(I33+J33)/2</f>
        <v>21.1</v>
      </c>
      <c r="L33" s="1">
        <v>16</v>
      </c>
      <c r="M33" s="16">
        <f>L33/L40</f>
        <v>0.16</v>
      </c>
      <c r="N33" s="1">
        <f>N32+L33</f>
        <v>27</v>
      </c>
      <c r="O33" s="17">
        <f>O32+M33</f>
        <v>0.27</v>
      </c>
    </row>
    <row r="34" spans="2:15" x14ac:dyDescent="0.25">
      <c r="F34" s="1">
        <v>3</v>
      </c>
      <c r="G34" s="1">
        <f t="shared" ref="G34:G39" si="4">H33</f>
        <v>27.1</v>
      </c>
      <c r="H34" s="1">
        <f t="shared" si="0"/>
        <v>39.1</v>
      </c>
      <c r="I34" s="1">
        <f t="shared" si="1"/>
        <v>26.6</v>
      </c>
      <c r="J34" s="1">
        <f t="shared" si="2"/>
        <v>39.6</v>
      </c>
      <c r="K34" s="1">
        <f t="shared" si="3"/>
        <v>33.1</v>
      </c>
      <c r="L34" s="1">
        <v>18</v>
      </c>
      <c r="M34" s="16">
        <f>L34/L40</f>
        <v>0.18</v>
      </c>
      <c r="N34" s="1">
        <f t="shared" ref="N34:N39" si="5">N33+L34</f>
        <v>45</v>
      </c>
      <c r="O34" s="17">
        <f t="shared" ref="O34:O39" si="6">O33+M34</f>
        <v>0.45</v>
      </c>
    </row>
    <row r="35" spans="2:15" x14ac:dyDescent="0.25">
      <c r="F35" s="1">
        <v>4</v>
      </c>
      <c r="G35" s="1">
        <f t="shared" si="4"/>
        <v>39.1</v>
      </c>
      <c r="H35" s="1">
        <f t="shared" si="0"/>
        <v>51.1</v>
      </c>
      <c r="I35" s="1">
        <f t="shared" si="1"/>
        <v>38.6</v>
      </c>
      <c r="J35" s="1">
        <f t="shared" si="2"/>
        <v>51.6</v>
      </c>
      <c r="K35" s="1">
        <f t="shared" si="3"/>
        <v>45.1</v>
      </c>
      <c r="L35" s="1">
        <v>18</v>
      </c>
      <c r="M35" s="16">
        <f>L35/L40</f>
        <v>0.18</v>
      </c>
      <c r="N35" s="1">
        <f t="shared" si="5"/>
        <v>63</v>
      </c>
      <c r="O35" s="17">
        <f t="shared" si="6"/>
        <v>0.63</v>
      </c>
    </row>
    <row r="36" spans="2:15" x14ac:dyDescent="0.25">
      <c r="F36" s="1">
        <v>5</v>
      </c>
      <c r="G36" s="1">
        <f t="shared" si="4"/>
        <v>51.1</v>
      </c>
      <c r="H36" s="1">
        <f t="shared" si="0"/>
        <v>63.1</v>
      </c>
      <c r="I36" s="1">
        <f t="shared" si="1"/>
        <v>50.6</v>
      </c>
      <c r="J36" s="1">
        <f t="shared" si="2"/>
        <v>63.6</v>
      </c>
      <c r="K36" s="1">
        <f t="shared" si="3"/>
        <v>57.1</v>
      </c>
      <c r="L36" s="1">
        <v>18</v>
      </c>
      <c r="M36" s="16">
        <f>L36/L40</f>
        <v>0.18</v>
      </c>
      <c r="N36" s="1">
        <f t="shared" si="5"/>
        <v>81</v>
      </c>
      <c r="O36" s="17">
        <f t="shared" si="6"/>
        <v>0.81</v>
      </c>
    </row>
    <row r="37" spans="2:15" x14ac:dyDescent="0.25">
      <c r="F37" s="1">
        <v>6</v>
      </c>
      <c r="G37" s="1">
        <f t="shared" si="4"/>
        <v>63.1</v>
      </c>
      <c r="H37" s="1">
        <f t="shared" si="0"/>
        <v>75.099999999999994</v>
      </c>
      <c r="I37" s="1">
        <f t="shared" si="1"/>
        <v>62.6</v>
      </c>
      <c r="J37" s="1">
        <f t="shared" si="2"/>
        <v>75.599999999999994</v>
      </c>
      <c r="K37" s="1">
        <f t="shared" si="3"/>
        <v>69.099999999999994</v>
      </c>
      <c r="L37" s="1">
        <v>11</v>
      </c>
      <c r="M37" s="16">
        <f>L37/L40</f>
        <v>0.11</v>
      </c>
      <c r="N37" s="1">
        <f t="shared" si="5"/>
        <v>92</v>
      </c>
      <c r="O37" s="17">
        <f t="shared" si="6"/>
        <v>0.92</v>
      </c>
    </row>
    <row r="38" spans="2:15" x14ac:dyDescent="0.25">
      <c r="F38" s="1">
        <v>7</v>
      </c>
      <c r="G38" s="1">
        <f t="shared" si="4"/>
        <v>75.099999999999994</v>
      </c>
      <c r="H38" s="1">
        <f t="shared" si="0"/>
        <v>87.1</v>
      </c>
      <c r="I38" s="1">
        <f t="shared" si="1"/>
        <v>74.599999999999994</v>
      </c>
      <c r="J38" s="1">
        <f t="shared" si="2"/>
        <v>87.6</v>
      </c>
      <c r="K38" s="1">
        <f t="shared" si="3"/>
        <v>81.099999999999994</v>
      </c>
      <c r="L38" s="1">
        <v>4</v>
      </c>
      <c r="M38" s="16">
        <f>L38/L40</f>
        <v>0.04</v>
      </c>
      <c r="N38" s="1">
        <f t="shared" si="5"/>
        <v>96</v>
      </c>
      <c r="O38" s="17">
        <f t="shared" si="6"/>
        <v>0.96000000000000008</v>
      </c>
    </row>
    <row r="39" spans="2:15" x14ac:dyDescent="0.25">
      <c r="F39" s="1">
        <v>8</v>
      </c>
      <c r="G39" s="1">
        <f t="shared" si="4"/>
        <v>87.1</v>
      </c>
      <c r="H39" s="1">
        <f>G39+$K$27-0.1</f>
        <v>99</v>
      </c>
      <c r="I39" s="1">
        <f t="shared" si="1"/>
        <v>86.6</v>
      </c>
      <c r="J39" s="1">
        <f t="shared" si="2"/>
        <v>99.5</v>
      </c>
      <c r="K39" s="1">
        <f t="shared" si="3"/>
        <v>93.05</v>
      </c>
      <c r="L39" s="1">
        <v>4</v>
      </c>
      <c r="M39" s="16">
        <f>L39/L40</f>
        <v>0.04</v>
      </c>
      <c r="N39" s="18">
        <f t="shared" si="5"/>
        <v>100</v>
      </c>
      <c r="O39" s="17">
        <f t="shared" si="6"/>
        <v>1</v>
      </c>
    </row>
    <row r="40" spans="2:15" x14ac:dyDescent="0.25">
      <c r="L40" s="1">
        <f>SUM(L32:L39)</f>
        <v>100</v>
      </c>
      <c r="M40" s="17">
        <f>SUM(M32:M39)</f>
        <v>1</v>
      </c>
    </row>
    <row r="46" spans="2:15" ht="18.75" x14ac:dyDescent="0.3">
      <c r="B46" s="7" t="s">
        <v>4</v>
      </c>
      <c r="F46" s="3" t="s">
        <v>14</v>
      </c>
      <c r="G46" s="3" t="s">
        <v>2</v>
      </c>
      <c r="H46" s="3" t="s">
        <v>3</v>
      </c>
      <c r="I46" s="3" t="s">
        <v>15</v>
      </c>
      <c r="J46" s="3" t="s">
        <v>16</v>
      </c>
      <c r="K46" s="3" t="s">
        <v>17</v>
      </c>
      <c r="L46" s="3" t="s">
        <v>18</v>
      </c>
      <c r="M46" s="3" t="s">
        <v>19</v>
      </c>
      <c r="N46" s="3" t="s">
        <v>20</v>
      </c>
      <c r="O46" s="3" t="s">
        <v>21</v>
      </c>
    </row>
    <row r="47" spans="2:15" x14ac:dyDescent="0.25">
      <c r="B47" s="1" t="s">
        <v>5</v>
      </c>
      <c r="C47" s="19">
        <v>100</v>
      </c>
      <c r="F47" s="1">
        <v>1</v>
      </c>
      <c r="G47" s="1">
        <v>3</v>
      </c>
      <c r="H47" s="1">
        <f>G47+$D$52-1</f>
        <v>14</v>
      </c>
      <c r="I47" s="1">
        <f>G47-0.5</f>
        <v>2.5</v>
      </c>
      <c r="J47" s="1">
        <f>H47+5</f>
        <v>19</v>
      </c>
      <c r="K47" s="1">
        <f>(G47+H47)/2</f>
        <v>8.5</v>
      </c>
      <c r="L47" s="1">
        <f t="array" ref="L47:L54">FREQUENCY(F10:O19,H32:H39)</f>
        <v>11</v>
      </c>
      <c r="M47" s="16">
        <f>L47/L55</f>
        <v>0.11</v>
      </c>
      <c r="N47" s="1">
        <f>L47</f>
        <v>11</v>
      </c>
      <c r="O47" s="17">
        <f>M47</f>
        <v>0.11</v>
      </c>
    </row>
    <row r="48" spans="2:15" x14ac:dyDescent="0.25">
      <c r="B48" s="1" t="s">
        <v>6</v>
      </c>
      <c r="C48" s="1">
        <f>MAX(F10:O19)</f>
        <v>98</v>
      </c>
      <c r="F48" s="1">
        <v>2</v>
      </c>
      <c r="G48" s="1">
        <f>H47+$C$53</f>
        <v>15</v>
      </c>
      <c r="H48" s="1">
        <f>G48+$D$52-1</f>
        <v>26</v>
      </c>
      <c r="I48" s="1">
        <f t="shared" ref="I48:I54" si="7">G48-0.5</f>
        <v>14.5</v>
      </c>
      <c r="J48" s="1">
        <f t="shared" ref="J48:J54" si="8">H48+5</f>
        <v>31</v>
      </c>
      <c r="K48" s="1">
        <f t="shared" ref="K48:K54" si="9">(G48+H48)/2</f>
        <v>20.5</v>
      </c>
      <c r="L48" s="1">
        <v>16</v>
      </c>
      <c r="M48" s="16">
        <f>L48/L55</f>
        <v>0.16</v>
      </c>
      <c r="N48" s="1">
        <f>N47+L48</f>
        <v>27</v>
      </c>
      <c r="O48" s="17">
        <f>O47+M48</f>
        <v>0.27</v>
      </c>
    </row>
    <row r="49" spans="2:15" x14ac:dyDescent="0.25">
      <c r="B49" s="8" t="s">
        <v>7</v>
      </c>
      <c r="C49" s="1">
        <f>MIN(F10:O19)</f>
        <v>3</v>
      </c>
      <c r="F49" s="1">
        <v>3</v>
      </c>
      <c r="G49" s="1">
        <f t="shared" ref="G49:G54" si="10">H48+$C$53</f>
        <v>27</v>
      </c>
      <c r="H49" s="1">
        <f t="shared" ref="H49:H54" si="11">G49+$D$52-1</f>
        <v>38</v>
      </c>
      <c r="I49" s="1">
        <f t="shared" si="7"/>
        <v>26.5</v>
      </c>
      <c r="J49" s="1">
        <f t="shared" si="8"/>
        <v>43</v>
      </c>
      <c r="K49" s="1">
        <f t="shared" si="9"/>
        <v>32.5</v>
      </c>
      <c r="L49" s="1">
        <v>18</v>
      </c>
      <c r="M49" s="16">
        <f>L49/L55</f>
        <v>0.18</v>
      </c>
      <c r="N49" s="1">
        <f t="shared" ref="N49:N54" si="12">N48+L49</f>
        <v>45</v>
      </c>
      <c r="O49" s="17">
        <f t="shared" ref="O49:O54" si="13">O48+M49</f>
        <v>0.45</v>
      </c>
    </row>
    <row r="50" spans="2:15" x14ac:dyDescent="0.25">
      <c r="B50" s="1" t="s">
        <v>8</v>
      </c>
      <c r="C50" s="1">
        <f>C48-C49</f>
        <v>95</v>
      </c>
      <c r="F50" s="1">
        <v>4</v>
      </c>
      <c r="G50" s="1">
        <f t="shared" si="10"/>
        <v>39</v>
      </c>
      <c r="H50" s="1">
        <f t="shared" si="11"/>
        <v>50</v>
      </c>
      <c r="I50" s="1">
        <f t="shared" si="7"/>
        <v>38.5</v>
      </c>
      <c r="J50" s="1">
        <f t="shared" si="8"/>
        <v>55</v>
      </c>
      <c r="K50" s="1">
        <f t="shared" si="9"/>
        <v>44.5</v>
      </c>
      <c r="L50" s="1">
        <v>18</v>
      </c>
      <c r="M50" s="16">
        <f>L50/L55</f>
        <v>0.18</v>
      </c>
      <c r="N50" s="1">
        <f t="shared" si="12"/>
        <v>63</v>
      </c>
      <c r="O50" s="17">
        <f t="shared" si="13"/>
        <v>0.63</v>
      </c>
    </row>
    <row r="51" spans="2:15" x14ac:dyDescent="0.25">
      <c r="B51" s="1" t="s">
        <v>9</v>
      </c>
      <c r="C51" s="1">
        <f>1+3.3*(LOG10(100))</f>
        <v>7.6</v>
      </c>
      <c r="D51">
        <v>8</v>
      </c>
      <c r="F51" s="1">
        <v>5</v>
      </c>
      <c r="G51" s="1">
        <f t="shared" si="10"/>
        <v>51</v>
      </c>
      <c r="H51" s="1">
        <f t="shared" si="11"/>
        <v>62</v>
      </c>
      <c r="I51" s="1">
        <f t="shared" si="7"/>
        <v>50.5</v>
      </c>
      <c r="J51" s="1">
        <f t="shared" si="8"/>
        <v>67</v>
      </c>
      <c r="K51" s="1">
        <f t="shared" si="9"/>
        <v>56.5</v>
      </c>
      <c r="L51" s="1">
        <v>18</v>
      </c>
      <c r="M51" s="16">
        <f>L51/100</f>
        <v>0.18</v>
      </c>
      <c r="N51" s="1">
        <f t="shared" si="12"/>
        <v>81</v>
      </c>
      <c r="O51" s="17">
        <f t="shared" si="13"/>
        <v>0.81</v>
      </c>
    </row>
    <row r="52" spans="2:15" x14ac:dyDescent="0.25">
      <c r="B52" s="1" t="s">
        <v>10</v>
      </c>
      <c r="C52" s="1">
        <f>C50/D51</f>
        <v>11.875</v>
      </c>
      <c r="D52">
        <v>12</v>
      </c>
      <c r="F52" s="1">
        <v>6</v>
      </c>
      <c r="G52" s="1">
        <f t="shared" si="10"/>
        <v>63</v>
      </c>
      <c r="H52" s="1">
        <f t="shared" si="11"/>
        <v>74</v>
      </c>
      <c r="I52" s="1">
        <f t="shared" si="7"/>
        <v>62.5</v>
      </c>
      <c r="J52" s="1">
        <f t="shared" si="8"/>
        <v>79</v>
      </c>
      <c r="K52" s="1">
        <f t="shared" si="9"/>
        <v>68.5</v>
      </c>
      <c r="L52" s="1">
        <v>11</v>
      </c>
      <c r="M52" s="16">
        <f t="shared" ref="M52:M54" si="14">L52/100</f>
        <v>0.11</v>
      </c>
      <c r="N52" s="1">
        <f t="shared" si="12"/>
        <v>92</v>
      </c>
      <c r="O52" s="17">
        <f t="shared" si="13"/>
        <v>0.92</v>
      </c>
    </row>
    <row r="53" spans="2:15" x14ac:dyDescent="0.25">
      <c r="B53" s="20" t="s">
        <v>11</v>
      </c>
      <c r="C53">
        <v>1</v>
      </c>
      <c r="F53" s="1">
        <v>7</v>
      </c>
      <c r="G53" s="1">
        <f t="shared" si="10"/>
        <v>75</v>
      </c>
      <c r="H53" s="1">
        <f t="shared" si="11"/>
        <v>86</v>
      </c>
      <c r="I53" s="1">
        <f t="shared" si="7"/>
        <v>74.5</v>
      </c>
      <c r="J53" s="1">
        <f t="shared" si="8"/>
        <v>91</v>
      </c>
      <c r="K53" s="1">
        <f t="shared" si="9"/>
        <v>80.5</v>
      </c>
      <c r="L53" s="1">
        <v>4</v>
      </c>
      <c r="M53" s="16">
        <f t="shared" si="14"/>
        <v>0.04</v>
      </c>
      <c r="N53" s="1">
        <f t="shared" si="12"/>
        <v>96</v>
      </c>
      <c r="O53" s="17">
        <f t="shared" si="13"/>
        <v>0.96000000000000008</v>
      </c>
    </row>
    <row r="54" spans="2:15" x14ac:dyDescent="0.25">
      <c r="F54" s="1">
        <v>8</v>
      </c>
      <c r="G54" s="1">
        <f t="shared" si="10"/>
        <v>87</v>
      </c>
      <c r="H54" s="1">
        <f t="shared" si="11"/>
        <v>98</v>
      </c>
      <c r="I54" s="1">
        <f t="shared" si="7"/>
        <v>86.5</v>
      </c>
      <c r="J54" s="1">
        <f t="shared" si="8"/>
        <v>103</v>
      </c>
      <c r="K54" s="1">
        <f t="shared" si="9"/>
        <v>92.5</v>
      </c>
      <c r="L54" s="1">
        <v>4</v>
      </c>
      <c r="M54" s="16">
        <f t="shared" si="14"/>
        <v>0.04</v>
      </c>
      <c r="N54" s="1">
        <f t="shared" si="12"/>
        <v>100</v>
      </c>
      <c r="O54" s="17">
        <f t="shared" si="13"/>
        <v>1</v>
      </c>
    </row>
    <row r="55" spans="2:15" x14ac:dyDescent="0.25">
      <c r="I55" s="1"/>
      <c r="L55" s="1">
        <f>SUM(L47:L54)</f>
        <v>100</v>
      </c>
      <c r="M55" s="17">
        <f>SUM(M47:M54)</f>
        <v>1</v>
      </c>
    </row>
    <row r="60" spans="2:15" x14ac:dyDescent="0.25">
      <c r="F60">
        <v>175</v>
      </c>
    </row>
    <row r="68" spans="7:26" x14ac:dyDescent="0.25">
      <c r="G68" s="10"/>
      <c r="H68" s="10"/>
      <c r="I68" s="11"/>
      <c r="J68" s="36"/>
      <c r="K68" s="36"/>
      <c r="L68" s="36"/>
      <c r="M68" s="36"/>
      <c r="N68" s="10"/>
      <c r="O68" s="10"/>
      <c r="P68" s="11"/>
    </row>
    <row r="69" spans="7:26" x14ac:dyDescent="0.25">
      <c r="G69" s="10"/>
      <c r="H69" s="10"/>
      <c r="I69" s="12"/>
      <c r="J69" s="36"/>
      <c r="K69" s="36"/>
      <c r="L69" s="36"/>
      <c r="M69" s="36"/>
      <c r="N69" s="10"/>
      <c r="O69" s="13"/>
      <c r="P69" s="10"/>
    </row>
    <row r="70" spans="7:26" x14ac:dyDescent="0.25">
      <c r="G70" s="10"/>
      <c r="H70" s="10"/>
      <c r="I70" s="12"/>
      <c r="J70" s="36"/>
      <c r="K70" s="36"/>
      <c r="L70" s="36"/>
      <c r="M70" s="36"/>
      <c r="N70" s="10"/>
      <c r="O70" s="13"/>
      <c r="P70" s="10"/>
    </row>
    <row r="71" spans="7:26" x14ac:dyDescent="0.25">
      <c r="G71" s="10"/>
      <c r="H71" s="10"/>
      <c r="I71" s="12"/>
      <c r="J71" s="36"/>
      <c r="K71" s="36"/>
      <c r="L71" s="36"/>
      <c r="M71" s="36"/>
      <c r="N71" s="10"/>
      <c r="O71" s="13"/>
      <c r="P71" s="10"/>
    </row>
    <row r="72" spans="7:26" x14ac:dyDescent="0.25">
      <c r="G72" s="10"/>
      <c r="H72" s="10"/>
      <c r="I72" s="12"/>
      <c r="J72" s="36"/>
      <c r="K72" s="36"/>
      <c r="L72" s="36"/>
      <c r="M72" s="36"/>
      <c r="N72" s="10"/>
      <c r="O72" s="13"/>
      <c r="P72" s="10"/>
    </row>
    <row r="73" spans="7:26" x14ac:dyDescent="0.25">
      <c r="G73" s="10"/>
      <c r="H73" s="10"/>
      <c r="I73" s="12"/>
      <c r="J73" s="36"/>
      <c r="K73" s="36"/>
      <c r="L73" s="36"/>
      <c r="M73" s="36"/>
      <c r="N73" s="10"/>
      <c r="O73" s="13"/>
      <c r="P73" s="10"/>
    </row>
    <row r="74" spans="7:26" x14ac:dyDescent="0.25">
      <c r="G74" s="10"/>
      <c r="H74" s="10"/>
      <c r="I74" s="12"/>
      <c r="J74" s="36"/>
      <c r="K74" s="36"/>
      <c r="L74" s="36"/>
      <c r="M74" s="36"/>
      <c r="N74" s="10"/>
      <c r="O74" s="13"/>
      <c r="P74" s="10"/>
    </row>
    <row r="75" spans="7:26" x14ac:dyDescent="0.25">
      <c r="G75" s="10"/>
      <c r="H75" s="10"/>
      <c r="I75" s="12"/>
      <c r="J75" s="37"/>
      <c r="K75" s="38"/>
      <c r="L75" s="37"/>
      <c r="M75" s="38"/>
      <c r="N75" s="10"/>
      <c r="O75" s="13"/>
      <c r="P75" s="10"/>
    </row>
    <row r="76" spans="7:26" x14ac:dyDescent="0.25">
      <c r="G76" s="10"/>
      <c r="H76" s="10"/>
      <c r="I76" s="12"/>
      <c r="J76" s="37"/>
      <c r="K76" s="38"/>
      <c r="L76" s="37"/>
      <c r="M76" s="38"/>
      <c r="N76" s="10"/>
      <c r="O76" s="13"/>
      <c r="P76" s="14"/>
    </row>
    <row r="77" spans="7:26" x14ac:dyDescent="0.25">
      <c r="N77" s="14"/>
      <c r="O77" s="15"/>
    </row>
    <row r="80" spans="7:26" x14ac:dyDescent="0.25">
      <c r="G80">
        <v>175</v>
      </c>
      <c r="H80">
        <v>156</v>
      </c>
      <c r="I80">
        <v>172</v>
      </c>
      <c r="J80">
        <v>159</v>
      </c>
      <c r="K80">
        <v>161</v>
      </c>
      <c r="L80">
        <v>185</v>
      </c>
      <c r="M80">
        <v>186</v>
      </c>
      <c r="N80">
        <v>192</v>
      </c>
      <c r="O80">
        <v>179</v>
      </c>
      <c r="P80">
        <v>163</v>
      </c>
      <c r="Q80">
        <v>164</v>
      </c>
      <c r="R80">
        <v>170</v>
      </c>
      <c r="S80">
        <v>164</v>
      </c>
      <c r="T80">
        <v>167</v>
      </c>
      <c r="U80">
        <v>168</v>
      </c>
      <c r="V80">
        <v>174</v>
      </c>
      <c r="W80">
        <v>172</v>
      </c>
      <c r="X80">
        <v>168</v>
      </c>
      <c r="Y80">
        <v>176</v>
      </c>
      <c r="Z80">
        <v>166</v>
      </c>
    </row>
    <row r="81" spans="3:26" x14ac:dyDescent="0.25">
      <c r="G81">
        <v>167</v>
      </c>
      <c r="H81">
        <v>169</v>
      </c>
      <c r="I81">
        <v>182</v>
      </c>
      <c r="J81">
        <v>170</v>
      </c>
      <c r="K81">
        <v>169</v>
      </c>
      <c r="L81">
        <v>167</v>
      </c>
      <c r="M81">
        <v>170</v>
      </c>
      <c r="N81">
        <v>162</v>
      </c>
      <c r="O81">
        <v>172</v>
      </c>
      <c r="P81">
        <v>171</v>
      </c>
      <c r="Q81">
        <v>174</v>
      </c>
      <c r="R81">
        <v>171</v>
      </c>
      <c r="S81">
        <v>155</v>
      </c>
      <c r="T81">
        <v>171</v>
      </c>
      <c r="U81">
        <v>171</v>
      </c>
      <c r="V81">
        <v>170</v>
      </c>
      <c r="W81">
        <v>157</v>
      </c>
      <c r="X81">
        <v>170</v>
      </c>
      <c r="Y81">
        <v>173</v>
      </c>
      <c r="Z81">
        <v>173</v>
      </c>
    </row>
    <row r="82" spans="3:26" x14ac:dyDescent="0.25">
      <c r="G82">
        <v>174</v>
      </c>
      <c r="H82">
        <v>168</v>
      </c>
      <c r="I82">
        <v>166</v>
      </c>
      <c r="J82">
        <v>172</v>
      </c>
      <c r="K82">
        <v>172</v>
      </c>
      <c r="L82">
        <v>158</v>
      </c>
      <c r="M82">
        <v>159</v>
      </c>
      <c r="N82">
        <v>163</v>
      </c>
      <c r="O82">
        <v>163</v>
      </c>
      <c r="P82">
        <v>168</v>
      </c>
      <c r="Q82">
        <v>174</v>
      </c>
      <c r="R82">
        <v>175</v>
      </c>
      <c r="S82">
        <v>150</v>
      </c>
      <c r="T82">
        <v>154</v>
      </c>
      <c r="U82">
        <v>175</v>
      </c>
      <c r="V82">
        <v>160</v>
      </c>
      <c r="W82">
        <v>175</v>
      </c>
      <c r="X82">
        <v>177</v>
      </c>
      <c r="Y82">
        <v>178</v>
      </c>
      <c r="Z82">
        <v>180</v>
      </c>
    </row>
    <row r="83" spans="3:26" x14ac:dyDescent="0.25">
      <c r="G83">
        <v>169</v>
      </c>
      <c r="H83">
        <v>165</v>
      </c>
      <c r="I83">
        <v>180</v>
      </c>
      <c r="J83">
        <v>166</v>
      </c>
      <c r="K83">
        <v>184</v>
      </c>
      <c r="L83">
        <v>183</v>
      </c>
      <c r="M83">
        <v>174</v>
      </c>
      <c r="N83">
        <v>173</v>
      </c>
      <c r="O83">
        <v>162</v>
      </c>
      <c r="P83">
        <v>185</v>
      </c>
      <c r="Q83">
        <v>189</v>
      </c>
      <c r="R83">
        <v>169</v>
      </c>
      <c r="S83">
        <v>173</v>
      </c>
      <c r="T83">
        <v>171</v>
      </c>
      <c r="U83">
        <v>173</v>
      </c>
    </row>
    <row r="87" spans="3:26" x14ac:dyDescent="0.25">
      <c r="C87" t="s">
        <v>27</v>
      </c>
      <c r="D87">
        <v>75</v>
      </c>
      <c r="G87" s="3" t="s">
        <v>14</v>
      </c>
      <c r="H87" s="3" t="s">
        <v>2</v>
      </c>
      <c r="I87" s="3" t="s">
        <v>3</v>
      </c>
      <c r="J87" s="3" t="s">
        <v>15</v>
      </c>
      <c r="K87" s="3" t="s">
        <v>16</v>
      </c>
      <c r="L87" s="3" t="s">
        <v>17</v>
      </c>
      <c r="M87" s="3" t="s">
        <v>18</v>
      </c>
      <c r="N87" s="3" t="s">
        <v>19</v>
      </c>
      <c r="O87" s="3" t="s">
        <v>20</v>
      </c>
      <c r="P87" s="3" t="s">
        <v>21</v>
      </c>
      <c r="Q87">
        <v>1</v>
      </c>
    </row>
    <row r="88" spans="3:26" x14ac:dyDescent="0.25">
      <c r="C88" t="s">
        <v>28</v>
      </c>
      <c r="D88">
        <f>MAX(G80:Z83)</f>
        <v>192</v>
      </c>
      <c r="G88" s="1">
        <v>1</v>
      </c>
      <c r="H88" s="1">
        <v>150</v>
      </c>
      <c r="I88" s="1">
        <f>H88+$E$92-1</f>
        <v>155</v>
      </c>
      <c r="J88" s="1">
        <f>H88-0.5</f>
        <v>149.5</v>
      </c>
      <c r="K88" s="1">
        <f>I88+5</f>
        <v>160</v>
      </c>
      <c r="L88" s="1">
        <f>(H88+I88)/2</f>
        <v>152.5</v>
      </c>
      <c r="M88" s="1">
        <v>3</v>
      </c>
      <c r="N88" s="21">
        <f>M88/M96</f>
        <v>0.04</v>
      </c>
      <c r="O88" s="1">
        <f>M88</f>
        <v>3</v>
      </c>
      <c r="P88" s="17">
        <f>N88</f>
        <v>0.04</v>
      </c>
    </row>
    <row r="89" spans="3:26" x14ac:dyDescent="0.25">
      <c r="C89" t="s">
        <v>29</v>
      </c>
      <c r="D89">
        <f>MIN(G80:Z83)</f>
        <v>150</v>
      </c>
      <c r="G89" s="1">
        <v>2</v>
      </c>
      <c r="H89" s="1">
        <f>I88+$D$93</f>
        <v>156</v>
      </c>
      <c r="I89" s="1">
        <f>H89+$E$92-1</f>
        <v>161</v>
      </c>
      <c r="J89" s="1">
        <f t="shared" ref="J89:J95" si="15">H89-0.5</f>
        <v>155.5</v>
      </c>
      <c r="K89" s="1">
        <f t="shared" ref="K89:K95" si="16">I89+5</f>
        <v>166</v>
      </c>
      <c r="L89" s="1">
        <f t="shared" ref="L89:L95" si="17">(H89+I89)/2</f>
        <v>158.5</v>
      </c>
      <c r="M89" s="1">
        <v>7</v>
      </c>
      <c r="N89" s="21">
        <f>M89/M96</f>
        <v>9.3333333333333338E-2</v>
      </c>
      <c r="O89" s="1">
        <f>O88+M89</f>
        <v>10</v>
      </c>
      <c r="P89" s="17">
        <f>P88+N89</f>
        <v>0.13333333333333333</v>
      </c>
    </row>
    <row r="90" spans="3:26" x14ac:dyDescent="0.25">
      <c r="C90" t="s">
        <v>8</v>
      </c>
      <c r="D90">
        <f>D88-D89</f>
        <v>42</v>
      </c>
      <c r="G90" s="1">
        <v>3</v>
      </c>
      <c r="H90" s="1">
        <f t="shared" ref="H90:H95" si="18">I89+$D$93</f>
        <v>162</v>
      </c>
      <c r="I90" s="1">
        <f t="shared" ref="I90:I94" si="19">H90+$E$92-1</f>
        <v>167</v>
      </c>
      <c r="J90" s="1">
        <f t="shared" si="15"/>
        <v>161.5</v>
      </c>
      <c r="K90" s="1">
        <f t="shared" si="16"/>
        <v>172</v>
      </c>
      <c r="L90" s="1">
        <f t="shared" si="17"/>
        <v>164.5</v>
      </c>
      <c r="M90" s="1">
        <v>14</v>
      </c>
      <c r="N90" s="21">
        <f>M90/M96</f>
        <v>0.18666666666666668</v>
      </c>
      <c r="O90" s="1">
        <f t="shared" ref="O90:O95" si="20">O89+M90</f>
        <v>24</v>
      </c>
      <c r="P90" s="17">
        <f t="shared" ref="P90:P95" si="21">P89+N90</f>
        <v>0.32</v>
      </c>
    </row>
    <row r="91" spans="3:26" x14ac:dyDescent="0.25">
      <c r="C91" t="s">
        <v>31</v>
      </c>
      <c r="D91">
        <f>1+3.3*(LOG10(75))</f>
        <v>7.18770216919261</v>
      </c>
      <c r="E91">
        <v>8</v>
      </c>
      <c r="G91" s="1">
        <v>4</v>
      </c>
      <c r="H91" s="1">
        <f t="shared" si="18"/>
        <v>168</v>
      </c>
      <c r="I91" s="1">
        <f t="shared" si="19"/>
        <v>173</v>
      </c>
      <c r="J91" s="1">
        <f t="shared" si="15"/>
        <v>167.5</v>
      </c>
      <c r="K91" s="1">
        <f t="shared" si="16"/>
        <v>178</v>
      </c>
      <c r="L91" s="1">
        <f t="shared" si="17"/>
        <v>170.5</v>
      </c>
      <c r="M91" s="1">
        <v>28</v>
      </c>
      <c r="N91" s="21">
        <f>M91/M96</f>
        <v>0.37333333333333335</v>
      </c>
      <c r="O91" s="1">
        <f t="shared" si="20"/>
        <v>52</v>
      </c>
      <c r="P91" s="17">
        <f t="shared" si="21"/>
        <v>0.69333333333333336</v>
      </c>
    </row>
    <row r="92" spans="3:26" x14ac:dyDescent="0.25">
      <c r="C92" t="s">
        <v>30</v>
      </c>
      <c r="D92">
        <f>D90/E91</f>
        <v>5.25</v>
      </c>
      <c r="E92">
        <v>6</v>
      </c>
      <c r="G92" s="1">
        <v>5</v>
      </c>
      <c r="H92" s="1">
        <f t="shared" si="18"/>
        <v>174</v>
      </c>
      <c r="I92" s="1">
        <f t="shared" si="19"/>
        <v>179</v>
      </c>
      <c r="J92" s="1">
        <f t="shared" si="15"/>
        <v>173.5</v>
      </c>
      <c r="K92" s="1">
        <f t="shared" si="16"/>
        <v>184</v>
      </c>
      <c r="L92" s="1">
        <f t="shared" si="17"/>
        <v>176.5</v>
      </c>
      <c r="M92" s="1">
        <v>13</v>
      </c>
      <c r="N92" s="21">
        <f>M92/M96</f>
        <v>0.17333333333333334</v>
      </c>
      <c r="O92" s="1">
        <f t="shared" si="20"/>
        <v>65</v>
      </c>
      <c r="P92" s="17">
        <f t="shared" si="21"/>
        <v>0.8666666666666667</v>
      </c>
    </row>
    <row r="93" spans="3:26" x14ac:dyDescent="0.25">
      <c r="C93" t="s">
        <v>11</v>
      </c>
      <c r="D93">
        <v>1</v>
      </c>
      <c r="G93" s="1">
        <v>6</v>
      </c>
      <c r="H93" s="1">
        <f t="shared" si="18"/>
        <v>180</v>
      </c>
      <c r="I93" s="1">
        <f t="shared" si="19"/>
        <v>185</v>
      </c>
      <c r="J93" s="1">
        <f t="shared" si="15"/>
        <v>179.5</v>
      </c>
      <c r="K93" s="1">
        <f t="shared" si="16"/>
        <v>190</v>
      </c>
      <c r="L93" s="1">
        <f t="shared" si="17"/>
        <v>182.5</v>
      </c>
      <c r="M93" s="1">
        <v>7</v>
      </c>
      <c r="N93" s="21">
        <f>M93/M96</f>
        <v>9.3333333333333338E-2</v>
      </c>
      <c r="O93" s="1">
        <f t="shared" si="20"/>
        <v>72</v>
      </c>
      <c r="P93" s="17">
        <f t="shared" si="21"/>
        <v>0.96000000000000008</v>
      </c>
    </row>
    <row r="94" spans="3:26" x14ac:dyDescent="0.25">
      <c r="G94" s="1">
        <v>7</v>
      </c>
      <c r="H94" s="1">
        <f t="shared" si="18"/>
        <v>186</v>
      </c>
      <c r="I94" s="1">
        <f t="shared" si="19"/>
        <v>191</v>
      </c>
      <c r="J94" s="1">
        <f t="shared" si="15"/>
        <v>185.5</v>
      </c>
      <c r="K94" s="1">
        <f t="shared" si="16"/>
        <v>196</v>
      </c>
      <c r="L94" s="1">
        <f t="shared" si="17"/>
        <v>188.5</v>
      </c>
      <c r="M94" s="1">
        <v>2</v>
      </c>
      <c r="N94" s="21">
        <f>M94/M96</f>
        <v>2.6666666666666668E-2</v>
      </c>
      <c r="O94" s="1">
        <f t="shared" si="20"/>
        <v>74</v>
      </c>
      <c r="P94" s="17">
        <f t="shared" si="21"/>
        <v>0.98666666666666669</v>
      </c>
    </row>
    <row r="95" spans="3:26" x14ac:dyDescent="0.25">
      <c r="G95" s="1">
        <v>8</v>
      </c>
      <c r="H95" s="1">
        <f t="shared" si="18"/>
        <v>192</v>
      </c>
      <c r="I95" s="1">
        <f>H95+$E$92-1</f>
        <v>197</v>
      </c>
      <c r="J95" s="1">
        <f t="shared" si="15"/>
        <v>191.5</v>
      </c>
      <c r="K95" s="1">
        <f t="shared" si="16"/>
        <v>202</v>
      </c>
      <c r="L95" s="1">
        <f t="shared" si="17"/>
        <v>194.5</v>
      </c>
      <c r="M95" s="1">
        <v>1</v>
      </c>
      <c r="N95" s="21">
        <f>M95/M96</f>
        <v>1.3333333333333334E-2</v>
      </c>
      <c r="O95" s="1">
        <f t="shared" si="20"/>
        <v>75</v>
      </c>
      <c r="P95" s="17">
        <f t="shared" si="21"/>
        <v>1</v>
      </c>
    </row>
    <row r="96" spans="3:26" x14ac:dyDescent="0.25">
      <c r="H96" s="1"/>
      <c r="I96" s="1"/>
      <c r="J96" s="1"/>
      <c r="M96" s="1">
        <f>SUM(M88:M95)</f>
        <v>75</v>
      </c>
      <c r="N96" s="21">
        <f>SUM(N88:N95)</f>
        <v>1</v>
      </c>
    </row>
    <row r="101" spans="15:16" x14ac:dyDescent="0.25">
      <c r="O101">
        <v>150</v>
      </c>
      <c r="P101">
        <f>COUNTIF($G$80:$Z$83,O101)</f>
        <v>1</v>
      </c>
    </row>
    <row r="102" spans="15:16" x14ac:dyDescent="0.25">
      <c r="O102">
        <v>151</v>
      </c>
      <c r="P102">
        <f t="shared" ref="P102:P143" si="22">COUNTIF($G$80:$Z$83,O102)</f>
        <v>0</v>
      </c>
    </row>
    <row r="103" spans="15:16" x14ac:dyDescent="0.25">
      <c r="O103">
        <v>152</v>
      </c>
      <c r="P103">
        <f t="shared" si="22"/>
        <v>0</v>
      </c>
    </row>
    <row r="104" spans="15:16" x14ac:dyDescent="0.25">
      <c r="O104">
        <v>153</v>
      </c>
      <c r="P104">
        <f t="shared" si="22"/>
        <v>0</v>
      </c>
    </row>
    <row r="105" spans="15:16" x14ac:dyDescent="0.25">
      <c r="O105">
        <v>154</v>
      </c>
      <c r="P105">
        <f t="shared" si="22"/>
        <v>1</v>
      </c>
    </row>
    <row r="106" spans="15:16" x14ac:dyDescent="0.25">
      <c r="O106">
        <v>155</v>
      </c>
      <c r="P106">
        <f t="shared" si="22"/>
        <v>1</v>
      </c>
    </row>
    <row r="107" spans="15:16" x14ac:dyDescent="0.25">
      <c r="O107">
        <v>156</v>
      </c>
      <c r="P107">
        <f t="shared" si="22"/>
        <v>1</v>
      </c>
    </row>
    <row r="108" spans="15:16" x14ac:dyDescent="0.25">
      <c r="O108">
        <v>157</v>
      </c>
      <c r="P108">
        <f t="shared" si="22"/>
        <v>1</v>
      </c>
    </row>
    <row r="109" spans="15:16" x14ac:dyDescent="0.25">
      <c r="O109">
        <v>158</v>
      </c>
      <c r="P109">
        <f t="shared" si="22"/>
        <v>1</v>
      </c>
    </row>
    <row r="110" spans="15:16" x14ac:dyDescent="0.25">
      <c r="O110">
        <v>159</v>
      </c>
      <c r="P110">
        <f t="shared" si="22"/>
        <v>2</v>
      </c>
    </row>
    <row r="111" spans="15:16" x14ac:dyDescent="0.25">
      <c r="O111">
        <v>160</v>
      </c>
      <c r="P111">
        <f t="shared" si="22"/>
        <v>1</v>
      </c>
    </row>
    <row r="112" spans="15:16" x14ac:dyDescent="0.25">
      <c r="O112">
        <v>161</v>
      </c>
      <c r="P112">
        <f t="shared" si="22"/>
        <v>1</v>
      </c>
    </row>
    <row r="113" spans="15:16" x14ac:dyDescent="0.25">
      <c r="O113">
        <v>162</v>
      </c>
      <c r="P113">
        <f t="shared" si="22"/>
        <v>2</v>
      </c>
    </row>
    <row r="114" spans="15:16" x14ac:dyDescent="0.25">
      <c r="O114">
        <v>163</v>
      </c>
      <c r="P114">
        <f t="shared" si="22"/>
        <v>3</v>
      </c>
    </row>
    <row r="115" spans="15:16" x14ac:dyDescent="0.25">
      <c r="O115">
        <v>164</v>
      </c>
      <c r="P115">
        <f t="shared" si="22"/>
        <v>2</v>
      </c>
    </row>
    <row r="116" spans="15:16" x14ac:dyDescent="0.25">
      <c r="O116">
        <v>165</v>
      </c>
      <c r="P116">
        <f t="shared" si="22"/>
        <v>1</v>
      </c>
    </row>
    <row r="117" spans="15:16" x14ac:dyDescent="0.25">
      <c r="O117">
        <v>166</v>
      </c>
      <c r="P117">
        <f t="shared" si="22"/>
        <v>3</v>
      </c>
    </row>
    <row r="118" spans="15:16" x14ac:dyDescent="0.25">
      <c r="O118">
        <v>167</v>
      </c>
      <c r="P118">
        <f t="shared" si="22"/>
        <v>3</v>
      </c>
    </row>
    <row r="119" spans="15:16" x14ac:dyDescent="0.25">
      <c r="O119">
        <v>168</v>
      </c>
      <c r="P119">
        <f t="shared" si="22"/>
        <v>4</v>
      </c>
    </row>
    <row r="120" spans="15:16" x14ac:dyDescent="0.25">
      <c r="O120">
        <v>169</v>
      </c>
      <c r="P120">
        <f t="shared" si="22"/>
        <v>4</v>
      </c>
    </row>
    <row r="121" spans="15:16" x14ac:dyDescent="0.25">
      <c r="O121">
        <v>170</v>
      </c>
      <c r="P121">
        <f t="shared" si="22"/>
        <v>5</v>
      </c>
    </row>
    <row r="122" spans="15:16" x14ac:dyDescent="0.25">
      <c r="O122">
        <v>171</v>
      </c>
      <c r="P122">
        <f t="shared" si="22"/>
        <v>5</v>
      </c>
    </row>
    <row r="123" spans="15:16" x14ac:dyDescent="0.25">
      <c r="O123">
        <v>172</v>
      </c>
      <c r="P123">
        <f t="shared" si="22"/>
        <v>5</v>
      </c>
    </row>
    <row r="124" spans="15:16" x14ac:dyDescent="0.25">
      <c r="O124">
        <v>173</v>
      </c>
      <c r="P124">
        <f t="shared" si="22"/>
        <v>5</v>
      </c>
    </row>
    <row r="125" spans="15:16" x14ac:dyDescent="0.25">
      <c r="O125">
        <v>174</v>
      </c>
      <c r="P125">
        <f t="shared" si="22"/>
        <v>5</v>
      </c>
    </row>
    <row r="126" spans="15:16" x14ac:dyDescent="0.25">
      <c r="O126">
        <v>175</v>
      </c>
      <c r="P126">
        <f t="shared" si="22"/>
        <v>4</v>
      </c>
    </row>
    <row r="127" spans="15:16" x14ac:dyDescent="0.25">
      <c r="O127">
        <v>176</v>
      </c>
      <c r="P127">
        <f t="shared" si="22"/>
        <v>1</v>
      </c>
    </row>
    <row r="128" spans="15:16" x14ac:dyDescent="0.25">
      <c r="O128">
        <v>177</v>
      </c>
      <c r="P128">
        <f t="shared" si="22"/>
        <v>1</v>
      </c>
    </row>
    <row r="129" spans="15:16" x14ac:dyDescent="0.25">
      <c r="O129">
        <v>178</v>
      </c>
      <c r="P129">
        <f t="shared" si="22"/>
        <v>1</v>
      </c>
    </row>
    <row r="130" spans="15:16" x14ac:dyDescent="0.25">
      <c r="O130">
        <v>179</v>
      </c>
      <c r="P130">
        <f t="shared" si="22"/>
        <v>1</v>
      </c>
    </row>
    <row r="131" spans="15:16" x14ac:dyDescent="0.25">
      <c r="O131">
        <v>180</v>
      </c>
      <c r="P131">
        <f t="shared" si="22"/>
        <v>2</v>
      </c>
    </row>
    <row r="132" spans="15:16" x14ac:dyDescent="0.25">
      <c r="O132">
        <v>181</v>
      </c>
      <c r="P132">
        <f t="shared" si="22"/>
        <v>0</v>
      </c>
    </row>
    <row r="133" spans="15:16" x14ac:dyDescent="0.25">
      <c r="O133">
        <v>182</v>
      </c>
      <c r="P133">
        <f t="shared" si="22"/>
        <v>1</v>
      </c>
    </row>
    <row r="134" spans="15:16" x14ac:dyDescent="0.25">
      <c r="O134">
        <v>183</v>
      </c>
      <c r="P134">
        <f t="shared" si="22"/>
        <v>1</v>
      </c>
    </row>
    <row r="135" spans="15:16" x14ac:dyDescent="0.25">
      <c r="O135">
        <v>184</v>
      </c>
      <c r="P135">
        <f t="shared" si="22"/>
        <v>1</v>
      </c>
    </row>
    <row r="136" spans="15:16" x14ac:dyDescent="0.25">
      <c r="O136">
        <v>185</v>
      </c>
      <c r="P136">
        <f t="shared" si="22"/>
        <v>2</v>
      </c>
    </row>
    <row r="137" spans="15:16" x14ac:dyDescent="0.25">
      <c r="O137">
        <v>186</v>
      </c>
      <c r="P137">
        <f t="shared" si="22"/>
        <v>1</v>
      </c>
    </row>
    <row r="138" spans="15:16" x14ac:dyDescent="0.25">
      <c r="O138">
        <v>187</v>
      </c>
      <c r="P138">
        <f t="shared" si="22"/>
        <v>0</v>
      </c>
    </row>
    <row r="139" spans="15:16" x14ac:dyDescent="0.25">
      <c r="O139">
        <v>188</v>
      </c>
      <c r="P139">
        <f t="shared" si="22"/>
        <v>0</v>
      </c>
    </row>
    <row r="140" spans="15:16" x14ac:dyDescent="0.25">
      <c r="O140">
        <v>189</v>
      </c>
      <c r="P140">
        <f t="shared" si="22"/>
        <v>1</v>
      </c>
    </row>
    <row r="141" spans="15:16" x14ac:dyDescent="0.25">
      <c r="O141">
        <v>190</v>
      </c>
      <c r="P141">
        <f t="shared" si="22"/>
        <v>0</v>
      </c>
    </row>
    <row r="142" spans="15:16" x14ac:dyDescent="0.25">
      <c r="O142">
        <v>191</v>
      </c>
      <c r="P142">
        <f t="shared" si="22"/>
        <v>0</v>
      </c>
    </row>
    <row r="143" spans="15:16" x14ac:dyDescent="0.25">
      <c r="O143">
        <v>192</v>
      </c>
      <c r="P143">
        <f t="shared" si="22"/>
        <v>1</v>
      </c>
    </row>
    <row r="145" spans="6:19" x14ac:dyDescent="0.25">
      <c r="I145" s="24"/>
    </row>
    <row r="148" spans="6:19" x14ac:dyDescent="0.25">
      <c r="I148" s="25"/>
    </row>
    <row r="149" spans="6:19" x14ac:dyDescent="0.25">
      <c r="N149" s="28"/>
      <c r="O149" s="27"/>
      <c r="P149" s="27"/>
      <c r="Q149" s="27"/>
      <c r="R149" s="27"/>
      <c r="S149" s="27"/>
    </row>
    <row r="150" spans="6:19" x14ac:dyDescent="0.25">
      <c r="M150" s="26" t="s">
        <v>42</v>
      </c>
      <c r="N150" s="27"/>
      <c r="O150" s="27"/>
      <c r="P150" s="27"/>
      <c r="Q150" s="27"/>
      <c r="R150" s="27"/>
      <c r="S150" s="27"/>
    </row>
    <row r="151" spans="6:19" x14ac:dyDescent="0.25">
      <c r="M151" s="27"/>
      <c r="N151" s="27"/>
      <c r="O151" s="29"/>
      <c r="P151" s="27"/>
      <c r="Q151" s="30"/>
      <c r="R151" s="27"/>
      <c r="S151" s="27"/>
    </row>
    <row r="152" spans="6:19" x14ac:dyDescent="0.25">
      <c r="M152" s="27"/>
      <c r="N152" s="27"/>
      <c r="O152" s="29"/>
      <c r="P152" s="27"/>
      <c r="Q152" s="30"/>
      <c r="R152" s="27"/>
      <c r="S152" s="27"/>
    </row>
    <row r="153" spans="6:19" x14ac:dyDescent="0.25">
      <c r="M153" s="27"/>
      <c r="N153" s="27"/>
      <c r="O153" s="29"/>
      <c r="P153" s="22" t="s">
        <v>17</v>
      </c>
      <c r="Q153" s="22" t="s">
        <v>43</v>
      </c>
      <c r="R153" s="27"/>
      <c r="S153" s="27"/>
    </row>
    <row r="154" spans="6:19" x14ac:dyDescent="0.25">
      <c r="M154" s="27"/>
      <c r="N154" s="27"/>
      <c r="O154" s="29"/>
      <c r="P154">
        <f t="shared" ref="P154:P160" si="23">(F167+J1689)/2</f>
        <v>59</v>
      </c>
      <c r="Q154">
        <f t="shared" ref="Q154:Q160" si="24">H167*P154</f>
        <v>177</v>
      </c>
      <c r="R154" s="27"/>
      <c r="S154" s="27"/>
    </row>
    <row r="155" spans="6:19" x14ac:dyDescent="0.25">
      <c r="M155" s="27"/>
      <c r="N155" s="27"/>
      <c r="O155" s="29"/>
      <c r="P155">
        <f t="shared" si="23"/>
        <v>63.5</v>
      </c>
      <c r="Q155">
        <f t="shared" si="24"/>
        <v>317.5</v>
      </c>
      <c r="R155" s="27"/>
      <c r="S155" s="27"/>
    </row>
    <row r="156" spans="6:19" x14ac:dyDescent="0.25">
      <c r="F156" t="s">
        <v>32</v>
      </c>
      <c r="G156" t="s">
        <v>40</v>
      </c>
      <c r="M156" s="4"/>
      <c r="N156" s="27"/>
      <c r="O156" s="29"/>
      <c r="P156">
        <f t="shared" si="23"/>
        <v>68</v>
      </c>
      <c r="Q156">
        <f t="shared" si="24"/>
        <v>612</v>
      </c>
      <c r="R156" s="27"/>
      <c r="S156" s="27"/>
    </row>
    <row r="157" spans="6:19" x14ac:dyDescent="0.25">
      <c r="F157" t="s">
        <v>33</v>
      </c>
      <c r="G157">
        <v>3</v>
      </c>
      <c r="M157" s="4"/>
      <c r="N157" s="27"/>
      <c r="O157" s="29"/>
      <c r="P157">
        <f t="shared" si="23"/>
        <v>72.5</v>
      </c>
      <c r="Q157">
        <f t="shared" si="24"/>
        <v>870</v>
      </c>
      <c r="R157" s="27"/>
      <c r="S157" s="27"/>
    </row>
    <row r="158" spans="6:19" x14ac:dyDescent="0.25">
      <c r="F158" t="s">
        <v>34</v>
      </c>
      <c r="G158">
        <v>5</v>
      </c>
      <c r="I158" s="4"/>
      <c r="J158" s="4"/>
      <c r="K158" s="4"/>
      <c r="L158" s="4"/>
      <c r="M158" s="4"/>
      <c r="N158" s="4"/>
      <c r="O158" s="23"/>
      <c r="P158">
        <f t="shared" si="23"/>
        <v>77</v>
      </c>
      <c r="Q158">
        <f t="shared" si="24"/>
        <v>385</v>
      </c>
      <c r="R158" s="4"/>
      <c r="S158" s="4"/>
    </row>
    <row r="159" spans="6:19" x14ac:dyDescent="0.25">
      <c r="F159" t="s">
        <v>35</v>
      </c>
      <c r="G159">
        <v>9</v>
      </c>
      <c r="I159" s="4"/>
      <c r="J159" s="4"/>
      <c r="K159" s="4"/>
      <c r="L159" s="4"/>
      <c r="M159" s="4"/>
      <c r="N159" s="4"/>
      <c r="O159" s="23"/>
      <c r="P159">
        <f t="shared" si="23"/>
        <v>81.5</v>
      </c>
      <c r="Q159">
        <f t="shared" si="24"/>
        <v>326</v>
      </c>
      <c r="R159" s="4"/>
      <c r="S159" s="4"/>
    </row>
    <row r="160" spans="6:19" x14ac:dyDescent="0.25">
      <c r="F160" t="s">
        <v>36</v>
      </c>
      <c r="G160">
        <v>12</v>
      </c>
      <c r="I160" s="4"/>
      <c r="J160" s="4"/>
      <c r="K160" s="4"/>
      <c r="L160" s="4"/>
      <c r="M160" s="4"/>
      <c r="N160" s="4"/>
      <c r="O160" s="4"/>
      <c r="P160">
        <f t="shared" si="23"/>
        <v>86</v>
      </c>
      <c r="Q160">
        <f t="shared" si="24"/>
        <v>172</v>
      </c>
      <c r="R160" s="4"/>
      <c r="S160" s="4"/>
    </row>
    <row r="161" spans="2:19" x14ac:dyDescent="0.25">
      <c r="F161" t="s">
        <v>37</v>
      </c>
      <c r="G161">
        <v>5</v>
      </c>
      <c r="M161" s="4"/>
      <c r="N161" s="4"/>
      <c r="O161" s="4"/>
      <c r="Q161">
        <f>SUM(Q154:Q160)</f>
        <v>2859.5</v>
      </c>
      <c r="R161" s="4"/>
      <c r="S161" s="4"/>
    </row>
    <row r="162" spans="2:19" x14ac:dyDescent="0.25">
      <c r="F162" t="s">
        <v>38</v>
      </c>
      <c r="G162">
        <v>4</v>
      </c>
      <c r="M162" s="4"/>
      <c r="N162" s="4"/>
      <c r="P162" s="4"/>
      <c r="Q162" s="4"/>
      <c r="R162" s="4"/>
      <c r="S162" s="4"/>
    </row>
    <row r="163" spans="2:19" x14ac:dyDescent="0.25">
      <c r="F163" t="s">
        <v>39</v>
      </c>
      <c r="G163">
        <v>2</v>
      </c>
    </row>
    <row r="166" spans="2:19" x14ac:dyDescent="0.25">
      <c r="E166" s="3" t="s">
        <v>14</v>
      </c>
      <c r="F166" s="3" t="s">
        <v>2</v>
      </c>
      <c r="G166" s="3" t="s">
        <v>3</v>
      </c>
      <c r="H166" s="3" t="s">
        <v>18</v>
      </c>
      <c r="I166" s="3" t="s">
        <v>20</v>
      </c>
      <c r="K166" s="31" t="s">
        <v>44</v>
      </c>
      <c r="L166" s="32" t="s">
        <v>45</v>
      </c>
    </row>
    <row r="167" spans="2:19" x14ac:dyDescent="0.25">
      <c r="B167" t="s">
        <v>27</v>
      </c>
      <c r="C167">
        <v>40</v>
      </c>
      <c r="E167" s="1">
        <v>1</v>
      </c>
      <c r="F167" s="1">
        <v>118</v>
      </c>
      <c r="G167" s="1">
        <v>126</v>
      </c>
      <c r="H167" s="1">
        <v>3</v>
      </c>
      <c r="I167" s="1">
        <f>H167</f>
        <v>3</v>
      </c>
    </row>
    <row r="168" spans="2:19" x14ac:dyDescent="0.25">
      <c r="B168" t="s">
        <v>28</v>
      </c>
      <c r="C168">
        <v>180</v>
      </c>
      <c r="E168" s="1">
        <v>2</v>
      </c>
      <c r="F168" s="1">
        <v>127</v>
      </c>
      <c r="G168" s="1">
        <v>135</v>
      </c>
      <c r="H168" s="1">
        <v>5</v>
      </c>
      <c r="I168" s="1">
        <f t="shared" ref="I168:I173" si="25">I167+H168</f>
        <v>8</v>
      </c>
    </row>
    <row r="169" spans="2:19" x14ac:dyDescent="0.25">
      <c r="B169" t="s">
        <v>29</v>
      </c>
      <c r="C169">
        <v>118</v>
      </c>
      <c r="E169" s="1">
        <v>3</v>
      </c>
      <c r="F169" s="1">
        <f>G168+$D$93</f>
        <v>136</v>
      </c>
      <c r="G169" s="1">
        <v>144</v>
      </c>
      <c r="H169" s="1">
        <v>9</v>
      </c>
      <c r="I169" s="1">
        <f t="shared" si="25"/>
        <v>17</v>
      </c>
    </row>
    <row r="170" spans="2:19" x14ac:dyDescent="0.25">
      <c r="B170" t="s">
        <v>8</v>
      </c>
      <c r="C170">
        <f>C168-C169</f>
        <v>62</v>
      </c>
      <c r="E170" s="1">
        <v>4</v>
      </c>
      <c r="F170" s="1">
        <f>G169+$D$93</f>
        <v>145</v>
      </c>
      <c r="G170" s="1">
        <v>153</v>
      </c>
      <c r="H170" s="1">
        <v>12</v>
      </c>
      <c r="I170" s="1">
        <f t="shared" si="25"/>
        <v>29</v>
      </c>
    </row>
    <row r="171" spans="2:19" x14ac:dyDescent="0.25">
      <c r="B171" t="s">
        <v>31</v>
      </c>
      <c r="C171">
        <f>1+3.3*(LOG10(40))</f>
        <v>6.286797971382275</v>
      </c>
      <c r="D171">
        <v>7</v>
      </c>
      <c r="E171" s="1">
        <v>5</v>
      </c>
      <c r="F171" s="1">
        <f>G170+$D$93</f>
        <v>154</v>
      </c>
      <c r="G171" s="1">
        <v>162</v>
      </c>
      <c r="H171" s="1">
        <v>5</v>
      </c>
      <c r="I171" s="1">
        <f t="shared" si="25"/>
        <v>34</v>
      </c>
    </row>
    <row r="172" spans="2:19" x14ac:dyDescent="0.25">
      <c r="B172" t="s">
        <v>30</v>
      </c>
      <c r="C172">
        <f>C170/D171</f>
        <v>8.8571428571428577</v>
      </c>
      <c r="E172" s="1">
        <v>6</v>
      </c>
      <c r="F172" s="1">
        <v>163</v>
      </c>
      <c r="G172" s="1">
        <v>171</v>
      </c>
      <c r="H172" s="1">
        <v>4</v>
      </c>
      <c r="I172" s="1">
        <f t="shared" si="25"/>
        <v>38</v>
      </c>
    </row>
    <row r="173" spans="2:19" x14ac:dyDescent="0.25">
      <c r="B173" t="s">
        <v>11</v>
      </c>
      <c r="C173">
        <v>1</v>
      </c>
      <c r="E173" s="1">
        <v>7</v>
      </c>
      <c r="F173" s="1">
        <f>G172+$D$93</f>
        <v>172</v>
      </c>
      <c r="G173" s="1">
        <v>180</v>
      </c>
      <c r="H173" s="1">
        <v>2</v>
      </c>
      <c r="I173" s="1">
        <f t="shared" si="25"/>
        <v>40</v>
      </c>
    </row>
    <row r="174" spans="2:19" x14ac:dyDescent="0.25">
      <c r="H174">
        <f>SUM(H167:H173)</f>
        <v>40</v>
      </c>
    </row>
    <row r="175" spans="2:19" x14ac:dyDescent="0.25">
      <c r="K175" t="s">
        <v>46</v>
      </c>
      <c r="L175" t="s">
        <v>41</v>
      </c>
      <c r="M175" t="s">
        <v>47</v>
      </c>
      <c r="N175" s="33">
        <v>20</v>
      </c>
    </row>
    <row r="181" spans="2:15" x14ac:dyDescent="0.25">
      <c r="K181" s="35" t="s">
        <v>48</v>
      </c>
    </row>
    <row r="182" spans="2:15" x14ac:dyDescent="0.25">
      <c r="F182" s="3" t="s">
        <v>14</v>
      </c>
      <c r="G182" s="3" t="s">
        <v>2</v>
      </c>
      <c r="H182" s="3" t="s">
        <v>3</v>
      </c>
      <c r="I182" s="3" t="s">
        <v>18</v>
      </c>
      <c r="J182" s="3" t="s">
        <v>20</v>
      </c>
    </row>
    <row r="183" spans="2:15" x14ac:dyDescent="0.25">
      <c r="F183" s="1">
        <v>1</v>
      </c>
      <c r="G183" s="1">
        <v>118</v>
      </c>
      <c r="H183" s="1">
        <v>126</v>
      </c>
      <c r="I183" s="1">
        <v>3</v>
      </c>
      <c r="J183" s="1">
        <f>I183</f>
        <v>3</v>
      </c>
    </row>
    <row r="184" spans="2:15" x14ac:dyDescent="0.25">
      <c r="F184" s="1">
        <v>2</v>
      </c>
      <c r="G184" s="1">
        <v>127</v>
      </c>
      <c r="H184" s="1">
        <v>135</v>
      </c>
      <c r="I184" s="1">
        <v>5</v>
      </c>
      <c r="J184" s="1">
        <f t="shared" ref="J184:J189" si="26">J183+I184</f>
        <v>8</v>
      </c>
      <c r="O184" s="33" t="s">
        <v>46</v>
      </c>
    </row>
    <row r="185" spans="2:15" x14ac:dyDescent="0.25">
      <c r="F185" s="1">
        <v>3</v>
      </c>
      <c r="G185" s="1">
        <f>H184+$D$93</f>
        <v>136</v>
      </c>
      <c r="H185" s="1">
        <v>144</v>
      </c>
      <c r="I185" s="1">
        <v>9</v>
      </c>
      <c r="J185" s="1">
        <f t="shared" si="26"/>
        <v>17</v>
      </c>
      <c r="O185" s="33">
        <v>20</v>
      </c>
    </row>
    <row r="186" spans="2:15" x14ac:dyDescent="0.25">
      <c r="B186" t="s">
        <v>49</v>
      </c>
      <c r="F186" s="34">
        <v>4</v>
      </c>
      <c r="G186" s="34">
        <f>H185+$D$93</f>
        <v>145</v>
      </c>
      <c r="H186" s="34">
        <v>153</v>
      </c>
      <c r="I186" s="34">
        <v>12</v>
      </c>
      <c r="J186" s="34">
        <f t="shared" si="26"/>
        <v>29</v>
      </c>
    </row>
    <row r="187" spans="2:15" x14ac:dyDescent="0.25">
      <c r="F187" s="1">
        <v>5</v>
      </c>
      <c r="G187" s="1">
        <f>H186+$D$93</f>
        <v>154</v>
      </c>
      <c r="H187" s="1">
        <v>162</v>
      </c>
      <c r="I187" s="1">
        <v>5</v>
      </c>
      <c r="J187" s="1">
        <f t="shared" si="26"/>
        <v>34</v>
      </c>
    </row>
    <row r="188" spans="2:15" x14ac:dyDescent="0.25">
      <c r="F188" s="1">
        <v>6</v>
      </c>
      <c r="G188" s="1">
        <v>163</v>
      </c>
      <c r="H188" s="1">
        <v>171</v>
      </c>
      <c r="I188" s="1">
        <v>4</v>
      </c>
      <c r="J188" s="1">
        <f t="shared" si="26"/>
        <v>38</v>
      </c>
    </row>
    <row r="189" spans="2:15" x14ac:dyDescent="0.25">
      <c r="F189" s="1">
        <v>7</v>
      </c>
      <c r="G189" s="1">
        <f>H188+$D$93</f>
        <v>172</v>
      </c>
      <c r="H189" s="1">
        <v>180</v>
      </c>
      <c r="I189" s="1">
        <v>2</v>
      </c>
      <c r="J189" s="1">
        <f t="shared" si="26"/>
        <v>40</v>
      </c>
    </row>
    <row r="191" spans="2:15" x14ac:dyDescent="0.25">
      <c r="L191" t="s">
        <v>51</v>
      </c>
      <c r="M191" t="s">
        <v>41</v>
      </c>
      <c r="N191">
        <f>G186+H192*((O185-J185)/I186)</f>
        <v>147.25</v>
      </c>
    </row>
    <row r="192" spans="2:15" x14ac:dyDescent="0.25">
      <c r="G192" t="s">
        <v>50</v>
      </c>
      <c r="H192">
        <v>9</v>
      </c>
    </row>
    <row r="193" spans="12:14" x14ac:dyDescent="0.25">
      <c r="L193" t="s">
        <v>51</v>
      </c>
      <c r="M193" t="s">
        <v>41</v>
      </c>
      <c r="N193">
        <v>147.25</v>
      </c>
    </row>
  </sheetData>
  <mergeCells count="19">
    <mergeCell ref="J5:K5"/>
    <mergeCell ref="J74:K74"/>
    <mergeCell ref="L74:M74"/>
    <mergeCell ref="J71:K71"/>
    <mergeCell ref="L71:M71"/>
    <mergeCell ref="J72:K72"/>
    <mergeCell ref="L72:M72"/>
    <mergeCell ref="J73:K73"/>
    <mergeCell ref="L73:M73"/>
    <mergeCell ref="J68:K68"/>
    <mergeCell ref="L68:M68"/>
    <mergeCell ref="J69:K69"/>
    <mergeCell ref="L69:M69"/>
    <mergeCell ref="J70:K70"/>
    <mergeCell ref="L70:M70"/>
    <mergeCell ref="L76:M76"/>
    <mergeCell ref="J76:K76"/>
    <mergeCell ref="L75:M75"/>
    <mergeCell ref="J75:K7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PC-LUIS</dc:creator>
  <cp:lastModifiedBy>SONY</cp:lastModifiedBy>
  <cp:lastPrinted>2014-10-20T03:00:20Z</cp:lastPrinted>
  <dcterms:created xsi:type="dcterms:W3CDTF">2014-10-19T15:22:58Z</dcterms:created>
  <dcterms:modified xsi:type="dcterms:W3CDTF">2014-11-17T14:07:53Z</dcterms:modified>
</cp:coreProperties>
</file>