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135" windowWidth="12240" windowHeight="5070" activeTab="2"/>
  </bookViews>
  <sheets>
    <sheet name="F lógicas" sheetId="1" r:id="rId1"/>
    <sheet name="Financier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14" i="2" l="1"/>
  <c r="C115" i="2" s="1"/>
  <c r="D100" i="2"/>
  <c r="D101" i="2" s="1"/>
  <c r="D85" i="2"/>
  <c r="C85" i="2"/>
  <c r="D71" i="2"/>
  <c r="D70" i="2"/>
  <c r="D54" i="2"/>
  <c r="G42" i="2"/>
  <c r="E42" i="2"/>
  <c r="C25" i="2" l="1"/>
  <c r="F14" i="2"/>
  <c r="F13" i="2"/>
  <c r="C13" i="2"/>
  <c r="C14" i="2"/>
  <c r="G63" i="1"/>
  <c r="G64" i="1"/>
  <c r="G65" i="1"/>
  <c r="G62" i="1"/>
  <c r="F63" i="1"/>
  <c r="F64" i="1"/>
  <c r="F65" i="1"/>
  <c r="F62" i="1"/>
  <c r="D25" i="2" l="1"/>
  <c r="D26" i="2" s="1"/>
  <c r="C30" i="2" s="1"/>
  <c r="D62" i="1"/>
  <c r="D63" i="1" l="1"/>
  <c r="D64" i="1"/>
  <c r="D65" i="1"/>
  <c r="G28" i="1" l="1"/>
  <c r="G29" i="1"/>
  <c r="G30" i="1"/>
  <c r="G31" i="1"/>
  <c r="G32" i="1"/>
  <c r="G27" i="1"/>
  <c r="F28" i="1"/>
  <c r="F29" i="1"/>
  <c r="F30" i="1"/>
  <c r="F31" i="1"/>
  <c r="F32" i="1"/>
  <c r="F27" i="1"/>
  <c r="E28" i="1" l="1"/>
  <c r="E29" i="1"/>
  <c r="E30" i="1"/>
  <c r="E31" i="1"/>
  <c r="E32" i="1"/>
  <c r="E27" i="1"/>
  <c r="I13" i="1"/>
  <c r="J13" i="1" s="1"/>
  <c r="I14" i="1"/>
  <c r="J14" i="1" s="1"/>
  <c r="I15" i="1"/>
  <c r="J15" i="1" s="1"/>
  <c r="I12" i="1"/>
  <c r="J12" i="1" s="1"/>
  <c r="F12" i="1" l="1"/>
  <c r="F13" i="1"/>
  <c r="F14" i="1"/>
  <c r="E12" i="1"/>
  <c r="E13" i="1"/>
  <c r="E14" i="1"/>
  <c r="E15" i="1"/>
  <c r="E16" i="1"/>
  <c r="D12" i="1"/>
  <c r="D13" i="1"/>
  <c r="D14" i="1"/>
  <c r="D15" i="1"/>
  <c r="F15" i="1" s="1"/>
  <c r="D16" i="1"/>
  <c r="F16" i="1" s="1"/>
  <c r="D11" i="1"/>
  <c r="E11" i="1" s="1"/>
  <c r="F11" i="1" l="1"/>
</calcChain>
</file>

<file path=xl/sharedStrings.xml><?xml version="1.0" encoding="utf-8"?>
<sst xmlns="http://schemas.openxmlformats.org/spreadsheetml/2006/main" count="208" uniqueCount="111">
  <si>
    <t>Tipo</t>
  </si>
  <si>
    <t>Isabel</t>
  </si>
  <si>
    <t>Funciones Lógicas</t>
  </si>
  <si>
    <t xml:space="preserve">Costo de Cursos </t>
  </si>
  <si>
    <t>Categoria</t>
  </si>
  <si>
    <t>Básico</t>
  </si>
  <si>
    <t xml:space="preserve">Procesador </t>
  </si>
  <si>
    <t>Hoja de calculo</t>
  </si>
  <si>
    <t>Estudiante</t>
  </si>
  <si>
    <t>Costo</t>
  </si>
  <si>
    <t>Iva</t>
  </si>
  <si>
    <t>Total</t>
  </si>
  <si>
    <t>Procesador</t>
  </si>
  <si>
    <t>Celeste</t>
  </si>
  <si>
    <t>Hoja</t>
  </si>
  <si>
    <t>Domenica</t>
  </si>
  <si>
    <t>Antony</t>
  </si>
  <si>
    <t>Santiago</t>
  </si>
  <si>
    <t>Cristina</t>
  </si>
  <si>
    <t>Intermedio</t>
  </si>
  <si>
    <t>B</t>
  </si>
  <si>
    <t>I</t>
  </si>
  <si>
    <t>Asignación de Comisiones</t>
  </si>
  <si>
    <t>Ventas Totales</t>
  </si>
  <si>
    <t>% Comisión</t>
  </si>
  <si>
    <t>%Iess</t>
  </si>
  <si>
    <t>Seguro</t>
  </si>
  <si>
    <t>Familiar</t>
  </si>
  <si>
    <t>Individual</t>
  </si>
  <si>
    <t>Vendedor</t>
  </si>
  <si>
    <t>Venta Total</t>
  </si>
  <si>
    <t>Comisión</t>
  </si>
  <si>
    <t>Sueldo</t>
  </si>
  <si>
    <t>IESS</t>
  </si>
  <si>
    <t>Valor Seguro</t>
  </si>
  <si>
    <t>Neto a recibir</t>
  </si>
  <si>
    <t>David</t>
  </si>
  <si>
    <t>F</t>
  </si>
  <si>
    <t>Lulu</t>
  </si>
  <si>
    <t>Lisette</t>
  </si>
  <si>
    <t>Calcular el costo de los cursos de acuerdo con su tipo</t>
  </si>
  <si>
    <t xml:space="preserve">Iva </t>
  </si>
  <si>
    <t>Función Y</t>
  </si>
  <si>
    <t xml:space="preserve">Función SI </t>
  </si>
  <si>
    <t xml:space="preserve">Función SI anidados </t>
  </si>
  <si>
    <t xml:space="preserve">Calcule la comisión, debe considerar los rangos para las asignacioes </t>
  </si>
  <si>
    <t>Valor del auto</t>
  </si>
  <si>
    <t>tasa anual</t>
  </si>
  <si>
    <t xml:space="preserve">plazo </t>
  </si>
  <si>
    <t>años</t>
  </si>
  <si>
    <t>Pago Mensual</t>
  </si>
  <si>
    <t>% entrada</t>
  </si>
  <si>
    <t>Entrada</t>
  </si>
  <si>
    <t>meses</t>
  </si>
  <si>
    <t>Pago Semestral</t>
  </si>
  <si>
    <t>Funciones Financieras</t>
  </si>
  <si>
    <t>Valor Actual</t>
  </si>
  <si>
    <t>Pago mensual</t>
  </si>
  <si>
    <t>tasa</t>
  </si>
  <si>
    <t>Plazo</t>
  </si>
  <si>
    <t xml:space="preserve">Usted compró un auto, lo que sabe es un valor referencial, y lo que es cierto es que pagará al banco mensualidades </t>
  </si>
  <si>
    <t>de $275, con una tasa del 11,44%, durante cuatro años. ¿cuál es el verdadero valor del auto?</t>
  </si>
  <si>
    <t xml:space="preserve">Uste quiere el próximo año abrir un negocio según sus cálculos requiere 20000, </t>
  </si>
  <si>
    <t>si el banco le paga una tasa de iterés por tener su dinero en él</t>
  </si>
  <si>
    <t>el capital necesario</t>
  </si>
  <si>
    <t>Tasa</t>
  </si>
  <si>
    <t>VF</t>
  </si>
  <si>
    <t>Valor Futuro</t>
  </si>
  <si>
    <t>Pago</t>
  </si>
  <si>
    <t>Capital</t>
  </si>
  <si>
    <t xml:space="preserve">Usted quiere ahorrar, tiene la posibilidad de guardar $100 mensuales, tiene opciones ya que los bancos </t>
  </si>
  <si>
    <t>una tasa del 6%, con una restricción de que solo lo puede retirar después de 6 años, analice y responda</t>
  </si>
  <si>
    <t xml:space="preserve">le ofrecen diferentes tasas como por ejemplo el banco A le ofrece una tasa del 5,6% </t>
  </si>
  <si>
    <t>¿Cuánto capital tendrá al cabo de 10 años?</t>
  </si>
  <si>
    <t xml:space="preserve">le ofrecen diferentes tasas como por ejemplo el banco A le ofrece una tasa del 5,6% y el banco B le da  </t>
  </si>
  <si>
    <t>¿Cuánto capital tendrá al cabo de los seis años en los dos bancos?</t>
  </si>
  <si>
    <t xml:space="preserve">Si en moto plan pago una cuota mensual de $200, por cinco años, por una moto de cuyo valor </t>
  </si>
  <si>
    <t>es de 4500, que tasa de interés me están aplicando</t>
  </si>
  <si>
    <t>Nper</t>
  </si>
  <si>
    <t>al mes ¿por cuánto tiempo debo pagar ?</t>
  </si>
  <si>
    <t>Tarifa</t>
  </si>
  <si>
    <t>&lt;=130</t>
  </si>
  <si>
    <t>&gt;130</t>
  </si>
  <si>
    <t>Consumo</t>
  </si>
  <si>
    <t>Condición de consumo</t>
  </si>
  <si>
    <t>&lt;</t>
  </si>
  <si>
    <t>&gt;=</t>
  </si>
  <si>
    <t>Ejercicio:</t>
  </si>
  <si>
    <t>Tenemos una serie de promociones si el cliente compra en efectivo obtiene 5% de descuento si su compra es mayor a $50 y si su compra es mayor es mayor a $100, el descuento el 10%</t>
  </si>
  <si>
    <t>y si su compra es mayor a $500 tiene un bono de $100. Si su compra es con tarjeta de crédito y su monto es mayor a $50 y menor a $100, el descuento es del 2%. Si su compra es mayor o igual</t>
  </si>
  <si>
    <t>a $100 con tarjeta, solo tiene un descuento del 5%.</t>
  </si>
  <si>
    <t xml:space="preserve"> </t>
  </si>
  <si>
    <t>Pago bimensual</t>
  </si>
  <si>
    <t>Pago Trimestral</t>
  </si>
  <si>
    <t>pago total que se realiza</t>
  </si>
  <si>
    <t>¿cuánto debería tener en estos momentos para llegar a tener el próximo año (1 año)</t>
  </si>
  <si>
    <t>año (s)</t>
  </si>
  <si>
    <t>mensuales</t>
  </si>
  <si>
    <t>Banco A</t>
  </si>
  <si>
    <t>Banco B</t>
  </si>
  <si>
    <t># de pagos al año</t>
  </si>
  <si>
    <t>Se realizó un préstamo de 10000 dólares, el banco  cobra una tasa del 8%, y puedo pagar solo 400</t>
  </si>
  <si>
    <t>mensual</t>
  </si>
  <si>
    <t>VA</t>
  </si>
  <si>
    <t>anual</t>
  </si>
  <si>
    <t>Préstamo</t>
  </si>
  <si>
    <t>Tasa anual</t>
  </si>
  <si>
    <t>¿Cuántas cuotas debe pagar?</t>
  </si>
  <si>
    <t>pagos</t>
  </si>
  <si>
    <t>No de pago</t>
  </si>
  <si>
    <t>Interés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</si>
</sst>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&quot;$&quot;\ #,##0.00_);[Red]\(&quot;$&quot;\ #,##0.00\)"/>
    <numFmt numFmtId="165" formatCode="&quot;$&quot;\ #,##0.00;[Red]&quot;$&quot;\ \-#,##0.00"/>
    <numFmt numFmtId="166" formatCode="_-* #,##0\ _€_-;\-* #,##0\ _€_-;_-* &quot;-&quot;??\ _€_-;_-@_-"/>
    <numFmt numFmtId="167" formatCode="[$$-300A]\ #,##0.00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7" tint="-0.499984740745262"/>
      <name val="Adobe Garamond Pro"/>
      <family val="1"/>
    </font>
    <font>
      <sz val="16"/>
      <color theme="7" tint="-0.499984740745262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  <font>
      <sz val="10"/>
      <color theme="7" tint="-0.499984740745262"/>
      <name val="Arial"/>
      <family val="2"/>
    </font>
    <font>
      <sz val="10"/>
      <color theme="3" tint="-0.499984740745262"/>
      <name val="Arial"/>
      <family val="2"/>
    </font>
    <font>
      <b/>
      <sz val="11"/>
      <color theme="7" tint="-0.499984740745262"/>
      <name val="Calibri"/>
      <family val="2"/>
    </font>
    <font>
      <b/>
      <sz val="12"/>
      <color theme="7" tint="-0.499984740745262"/>
      <name val="Arial"/>
      <family val="2"/>
    </font>
    <font>
      <sz val="11"/>
      <color theme="7" tint="-0.499984740745262"/>
      <name val="Calibri"/>
      <family val="2"/>
      <scheme val="minor"/>
    </font>
    <font>
      <b/>
      <sz val="10"/>
      <color theme="7" tint="-0.499984740745262"/>
      <name val="Arial"/>
      <family val="2"/>
    </font>
    <font>
      <b/>
      <sz val="11"/>
      <color theme="7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indexed="64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indexed="64"/>
      </left>
      <right style="medium">
        <color theme="7" tint="-0.499984740745262"/>
      </right>
      <top style="medium">
        <color theme="7" tint="-0.499984740745262"/>
      </top>
      <bottom style="medium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0" applyFont="1" applyAlignment="1"/>
    <xf numFmtId="0" fontId="0" fillId="0" borderId="0" xfId="0" applyAlignment="1">
      <alignment wrapText="1"/>
    </xf>
    <xf numFmtId="0" fontId="1" fillId="0" borderId="0" xfId="2"/>
    <xf numFmtId="0" fontId="1" fillId="0" borderId="0" xfId="2" applyFont="1"/>
    <xf numFmtId="9" fontId="1" fillId="0" borderId="0" xfId="2" applyNumberFormat="1"/>
    <xf numFmtId="0" fontId="1" fillId="0" borderId="0" xfId="2" applyFont="1" applyFill="1" applyBorder="1"/>
    <xf numFmtId="0" fontId="1" fillId="0" borderId="0" xfId="2" applyFont="1" applyBorder="1"/>
    <xf numFmtId="0" fontId="0" fillId="0" borderId="0" xfId="0" applyBorder="1"/>
    <xf numFmtId="0" fontId="4" fillId="0" borderId="0" xfId="0" applyFont="1" applyBorder="1"/>
    <xf numFmtId="0" fontId="3" fillId="0" borderId="0" xfId="0" applyFont="1"/>
    <xf numFmtId="2" fontId="0" fillId="0" borderId="0" xfId="0" applyNumberFormat="1"/>
    <xf numFmtId="0" fontId="3" fillId="0" borderId="0" xfId="0" applyFont="1" applyFill="1"/>
    <xf numFmtId="164" fontId="0" fillId="0" borderId="0" xfId="0" applyNumberFormat="1" applyFill="1"/>
    <xf numFmtId="10" fontId="1" fillId="0" borderId="0" xfId="1" applyNumberFormat="1"/>
    <xf numFmtId="0" fontId="5" fillId="0" borderId="0" xfId="0" applyFont="1" applyAlignment="1">
      <alignment horizontal="left" vertical="center" readingOrder="2"/>
    </xf>
    <xf numFmtId="0" fontId="1" fillId="0" borderId="0" xfId="1" applyFill="1"/>
    <xf numFmtId="0" fontId="7" fillId="2" borderId="0" xfId="0" applyFont="1" applyFill="1" applyAlignment="1"/>
    <xf numFmtId="0" fontId="1" fillId="0" borderId="0" xfId="2" applyBorder="1"/>
    <xf numFmtId="0" fontId="1" fillId="0" borderId="2" xfId="2" applyBorder="1"/>
    <xf numFmtId="0" fontId="10" fillId="2" borderId="2" xfId="2" applyFont="1" applyFill="1" applyBorder="1" applyAlignment="1">
      <alignment horizontal="center" vertical="center" wrapText="1"/>
    </xf>
    <xf numFmtId="0" fontId="1" fillId="3" borderId="2" xfId="2" applyFill="1" applyBorder="1"/>
    <xf numFmtId="9" fontId="1" fillId="0" borderId="2" xfId="2" applyNumberFormat="1" applyBorder="1"/>
    <xf numFmtId="0" fontId="1" fillId="2" borderId="2" xfId="2" applyFill="1" applyBorder="1"/>
    <xf numFmtId="0" fontId="1" fillId="5" borderId="2" xfId="2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166" fontId="1" fillId="0" borderId="2" xfId="3" applyNumberFormat="1" applyFont="1" applyBorder="1"/>
    <xf numFmtId="166" fontId="1" fillId="0" borderId="2" xfId="2" applyNumberFormat="1" applyBorder="1"/>
    <xf numFmtId="0" fontId="1" fillId="2" borderId="3" xfId="2" applyFill="1" applyBorder="1"/>
    <xf numFmtId="0" fontId="1" fillId="5" borderId="1" xfId="2" applyFill="1" applyBorder="1"/>
    <xf numFmtId="0" fontId="10" fillId="2" borderId="2" xfId="2" applyFont="1" applyFill="1" applyBorder="1"/>
    <xf numFmtId="10" fontId="1" fillId="0" borderId="2" xfId="2" applyNumberFormat="1" applyBorder="1"/>
    <xf numFmtId="0" fontId="1" fillId="3" borderId="3" xfId="2" applyFill="1" applyBorder="1"/>
    <xf numFmtId="0" fontId="1" fillId="0" borderId="3" xfId="2" applyBorder="1"/>
    <xf numFmtId="0" fontId="0" fillId="0" borderId="0" xfId="0" applyFill="1" applyBorder="1"/>
    <xf numFmtId="164" fontId="0" fillId="0" borderId="2" xfId="0" applyNumberFormat="1" applyFill="1" applyBorder="1"/>
    <xf numFmtId="0" fontId="0" fillId="0" borderId="2" xfId="0" applyFill="1" applyBorder="1"/>
    <xf numFmtId="10" fontId="0" fillId="0" borderId="2" xfId="0" applyNumberFormat="1" applyFill="1" applyBorder="1"/>
    <xf numFmtId="0" fontId="12" fillId="2" borderId="2" xfId="0" applyFont="1" applyFill="1" applyBorder="1"/>
    <xf numFmtId="0" fontId="3" fillId="2" borderId="2" xfId="0" applyFont="1" applyFill="1" applyBorder="1"/>
    <xf numFmtId="0" fontId="0" fillId="0" borderId="2" xfId="0" applyNumberFormat="1" applyFill="1" applyBorder="1"/>
    <xf numFmtId="167" fontId="1" fillId="0" borderId="0" xfId="1" applyNumberFormat="1"/>
    <xf numFmtId="9" fontId="0" fillId="0" borderId="0" xfId="0" applyNumberFormat="1"/>
    <xf numFmtId="8" fontId="0" fillId="0" borderId="0" xfId="0" applyNumberFormat="1"/>
    <xf numFmtId="10" fontId="0" fillId="0" borderId="20" xfId="0" applyNumberFormat="1" applyBorder="1"/>
    <xf numFmtId="0" fontId="0" fillId="0" borderId="20" xfId="0" applyBorder="1"/>
    <xf numFmtId="0" fontId="1" fillId="6" borderId="21" xfId="1" applyFill="1" applyBorder="1"/>
    <xf numFmtId="0" fontId="0" fillId="6" borderId="21" xfId="0" applyFill="1" applyBorder="1"/>
    <xf numFmtId="0" fontId="1" fillId="6" borderId="22" xfId="1" applyFill="1" applyBorder="1"/>
    <xf numFmtId="0" fontId="14" fillId="0" borderId="0" xfId="0" applyFont="1" applyFill="1" applyBorder="1" applyAlignment="1">
      <alignment vertical="center" wrapText="1"/>
    </xf>
    <xf numFmtId="9" fontId="0" fillId="0" borderId="25" xfId="0" applyNumberFormat="1" applyBorder="1"/>
    <xf numFmtId="167" fontId="0" fillId="3" borderId="23" xfId="0" applyNumberFormat="1" applyFill="1" applyBorder="1"/>
    <xf numFmtId="0" fontId="15" fillId="2" borderId="2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6" borderId="2" xfId="1" applyFont="1" applyFill="1" applyBorder="1"/>
    <xf numFmtId="168" fontId="1" fillId="0" borderId="2" xfId="1" applyNumberFormat="1" applyBorder="1"/>
    <xf numFmtId="0" fontId="1" fillId="0" borderId="2" xfId="1" applyBorder="1"/>
    <xf numFmtId="165" fontId="1" fillId="0" borderId="2" xfId="1" applyNumberFormat="1" applyBorder="1"/>
    <xf numFmtId="9" fontId="0" fillId="0" borderId="0" xfId="4" applyFont="1"/>
    <xf numFmtId="0" fontId="0" fillId="0" borderId="2" xfId="0" applyBorder="1"/>
    <xf numFmtId="9" fontId="0" fillId="0" borderId="2" xfId="0" applyNumberFormat="1" applyBorder="1"/>
    <xf numFmtId="9" fontId="0" fillId="0" borderId="2" xfId="4" applyFont="1" applyBorder="1"/>
    <xf numFmtId="0" fontId="16" fillId="2" borderId="2" xfId="0" applyFont="1" applyFill="1" applyBorder="1"/>
    <xf numFmtId="0" fontId="16" fillId="6" borderId="2" xfId="0" applyFont="1" applyFill="1" applyBorder="1"/>
    <xf numFmtId="0" fontId="7" fillId="2" borderId="0" xfId="0" applyFont="1" applyFill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</cellXfs>
  <cellStyles count="5">
    <cellStyle name="Millares" xfId="3" builtinId="3"/>
    <cellStyle name="Normal" xfId="0" builtinId="0"/>
    <cellStyle name="Normal 2" xfId="2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763905</xdr:colOff>
      <xdr:row>3</xdr:row>
      <xdr:rowOff>85725</xdr:rowOff>
    </xdr:from>
    <xdr:to>
      <xdr:col>7</xdr:col>
      <xdr:colOff>160028</xdr:colOff>
      <xdr:row>6</xdr:row>
      <xdr:rowOff>125802</xdr:rowOff>
    </xdr:to>
    <xdr:sp macro="" textlink="">
      <xdr:nvSpPr>
        <xdr:cNvPr id="2" name="1 CuadroTexto"/>
        <xdr:cNvSpPr txBox="1">
          <a:spLocks noChangeArrowheads="1"/>
        </xdr:cNvSpPr>
      </xdr:nvSpPr>
      <xdr:spPr bwMode="auto">
        <a:xfrm>
          <a:off x="763905" y="634365"/>
          <a:ext cx="5339723" cy="588717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Quiero comprar un auto, cuyo valor es $18000, el banco me presta el dinero a una tasa de 14.44%,  con un plazo de  4 años. ¿Cuál es el pago mensual ?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7</xdr:col>
      <xdr:colOff>187276</xdr:colOff>
      <xdr:row>20</xdr:row>
      <xdr:rowOff>28575</xdr:rowOff>
    </xdr:to>
    <xdr:sp macro="" textlink="">
      <xdr:nvSpPr>
        <xdr:cNvPr id="3" name="2 CuadroTexto"/>
        <xdr:cNvSpPr txBox="1"/>
      </xdr:nvSpPr>
      <xdr:spPr>
        <a:xfrm>
          <a:off x="792480" y="2758440"/>
          <a:ext cx="5338396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/>
            <a:t>Necesito un</a:t>
          </a:r>
          <a:r>
            <a:rPr lang="es-ES" sz="1100" baseline="0"/>
            <a:t> auto nuevo, el costo del auto es de 20000, solicitan una entrada del 30% del valor del auto, además el banco cobra un 3% del valor del  préstamo (que es el valor del auto menos la entrada), a una tasa de interés del 13.45%, nos ofrece un plazo máximo de 36 meses. ¿Cuál es el pago </a:t>
          </a:r>
          <a:r>
            <a:rPr lang="es-ES" sz="1100" b="1" baseline="0"/>
            <a:t>semestral</a:t>
          </a:r>
          <a:r>
            <a:rPr lang="es-ES" sz="1100" baseline="0"/>
            <a:t> que deberé hacer a fin  de cubrir el préstamo?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58" workbookViewId="0">
      <selection activeCell="B74" sqref="B74"/>
    </sheetView>
  </sheetViews>
  <sheetFormatPr baseColWidth="10" defaultRowHeight="15" x14ac:dyDescent="0.25"/>
  <cols>
    <col min="1" max="1" width="5.7109375" customWidth="1"/>
    <col min="3" max="4" width="12.5703125" bestFit="1" customWidth="1"/>
    <col min="5" max="5" width="13.7109375" customWidth="1"/>
    <col min="7" max="7" width="12.42578125" customWidth="1"/>
    <col min="8" max="8" width="12.5703125" customWidth="1"/>
    <col min="9" max="9" width="15.28515625" customWidth="1"/>
  </cols>
  <sheetData>
    <row r="1" spans="2:10" ht="21.75" x14ac:dyDescent="0.4">
      <c r="B1" s="66" t="s">
        <v>2</v>
      </c>
      <c r="C1" s="66"/>
      <c r="D1" s="66"/>
      <c r="E1" s="66"/>
      <c r="F1" s="66"/>
      <c r="G1" s="66"/>
      <c r="H1" s="66"/>
    </row>
    <row r="2" spans="2:10" x14ac:dyDescent="0.25">
      <c r="B2" s="3"/>
      <c r="C2" s="4"/>
    </row>
    <row r="3" spans="2:10" ht="21.75" x14ac:dyDescent="0.25">
      <c r="B3" s="78" t="s">
        <v>43</v>
      </c>
      <c r="C3" s="79"/>
    </row>
    <row r="4" spans="2:10" x14ac:dyDescent="0.25">
      <c r="B4" t="s">
        <v>40</v>
      </c>
    </row>
    <row r="6" spans="2:10" ht="21" x14ac:dyDescent="0.25">
      <c r="B6" s="67" t="s">
        <v>3</v>
      </c>
      <c r="C6" s="68"/>
      <c r="D6" s="68"/>
      <c r="E6" s="69"/>
    </row>
    <row r="7" spans="2:10" ht="25.5" x14ac:dyDescent="0.25">
      <c r="B7" s="34" t="s">
        <v>12</v>
      </c>
      <c r="C7" s="35">
        <v>50</v>
      </c>
      <c r="D7" s="20"/>
      <c r="E7" s="34" t="s">
        <v>41</v>
      </c>
      <c r="F7" s="24">
        <v>0.12</v>
      </c>
      <c r="G7" s="5"/>
      <c r="H7" s="22" t="s">
        <v>80</v>
      </c>
      <c r="I7" s="22" t="s">
        <v>84</v>
      </c>
      <c r="J7" s="5"/>
    </row>
    <row r="8" spans="2:10" x14ac:dyDescent="0.25">
      <c r="B8" s="23" t="s">
        <v>7</v>
      </c>
      <c r="C8" s="21">
        <v>60</v>
      </c>
      <c r="D8" s="20"/>
      <c r="E8" s="20"/>
      <c r="F8" s="5"/>
      <c r="G8" s="5"/>
      <c r="H8" s="21">
        <v>3</v>
      </c>
      <c r="I8" s="21" t="s">
        <v>81</v>
      </c>
      <c r="J8" s="5"/>
    </row>
    <row r="9" spans="2:10" x14ac:dyDescent="0.25">
      <c r="B9" s="10"/>
      <c r="C9" s="10"/>
      <c r="D9" s="10"/>
      <c r="E9" s="10"/>
      <c r="F9" s="5"/>
      <c r="G9" s="5"/>
      <c r="H9" s="21">
        <v>1.5</v>
      </c>
      <c r="I9" s="21" t="s">
        <v>82</v>
      </c>
      <c r="J9" s="5"/>
    </row>
    <row r="10" spans="2:10" x14ac:dyDescent="0.25">
      <c r="B10" s="22" t="s">
        <v>8</v>
      </c>
      <c r="C10" s="22" t="s">
        <v>0</v>
      </c>
      <c r="D10" s="22" t="s">
        <v>9</v>
      </c>
      <c r="E10" s="22" t="s">
        <v>10</v>
      </c>
      <c r="F10" s="22" t="s">
        <v>11</v>
      </c>
      <c r="G10" s="5"/>
      <c r="H10" s="5"/>
      <c r="I10" s="5"/>
      <c r="J10" s="5"/>
    </row>
    <row r="11" spans="2:10" x14ac:dyDescent="0.25">
      <c r="B11" s="21" t="s">
        <v>1</v>
      </c>
      <c r="C11" s="21" t="s">
        <v>12</v>
      </c>
      <c r="D11" s="21">
        <f>IF(C11=$B$7,$C$7,$C$8)</f>
        <v>50</v>
      </c>
      <c r="E11" s="21">
        <f>D11*$F$7</f>
        <v>6</v>
      </c>
      <c r="F11" s="21">
        <f>D11+E11</f>
        <v>56</v>
      </c>
      <c r="G11" s="5"/>
      <c r="H11" s="22" t="s">
        <v>83</v>
      </c>
      <c r="I11" s="22" t="s">
        <v>80</v>
      </c>
      <c r="J11" s="22" t="s">
        <v>11</v>
      </c>
    </row>
    <row r="12" spans="2:10" x14ac:dyDescent="0.25">
      <c r="B12" s="21" t="s">
        <v>13</v>
      </c>
      <c r="C12" s="21" t="s">
        <v>14</v>
      </c>
      <c r="D12" s="21">
        <f t="shared" ref="D12:D16" si="0">IF(C12=$B$7,$C$7,$C$8)</f>
        <v>60</v>
      </c>
      <c r="E12" s="21">
        <f t="shared" ref="E12:E16" si="1">D12*$F$7</f>
        <v>7.1999999999999993</v>
      </c>
      <c r="F12" s="21">
        <f t="shared" ref="F12:F16" si="2">D12+E12</f>
        <v>67.2</v>
      </c>
      <c r="G12" s="5"/>
      <c r="H12" s="21">
        <v>145</v>
      </c>
      <c r="I12" s="21">
        <f>IF(H12&lt;=130,$H$8,$H$9)</f>
        <v>1.5</v>
      </c>
      <c r="J12" s="21">
        <f>H12+I12</f>
        <v>146.5</v>
      </c>
    </row>
    <row r="13" spans="2:10" x14ac:dyDescent="0.25">
      <c r="B13" s="21" t="s">
        <v>15</v>
      </c>
      <c r="C13" s="21" t="s">
        <v>14</v>
      </c>
      <c r="D13" s="21">
        <f t="shared" si="0"/>
        <v>60</v>
      </c>
      <c r="E13" s="21">
        <f t="shared" si="1"/>
        <v>7.1999999999999993</v>
      </c>
      <c r="F13" s="21">
        <f t="shared" si="2"/>
        <v>67.2</v>
      </c>
      <c r="G13" s="5"/>
      <c r="H13" s="21">
        <v>130</v>
      </c>
      <c r="I13" s="21">
        <f t="shared" ref="I13:I15" si="3">IF(H13&lt;=130,$H$8,$H$9)</f>
        <v>3</v>
      </c>
      <c r="J13" s="21">
        <f t="shared" ref="J13:J15" si="4">H13+I13</f>
        <v>133</v>
      </c>
    </row>
    <row r="14" spans="2:10" x14ac:dyDescent="0.25">
      <c r="B14" s="21" t="s">
        <v>16</v>
      </c>
      <c r="C14" s="21" t="s">
        <v>12</v>
      </c>
      <c r="D14" s="21">
        <f t="shared" si="0"/>
        <v>50</v>
      </c>
      <c r="E14" s="21">
        <f t="shared" si="1"/>
        <v>6</v>
      </c>
      <c r="F14" s="21">
        <f t="shared" si="2"/>
        <v>56</v>
      </c>
      <c r="G14" s="5"/>
      <c r="H14" s="21">
        <v>122</v>
      </c>
      <c r="I14" s="21">
        <f t="shared" si="3"/>
        <v>3</v>
      </c>
      <c r="J14" s="21">
        <f t="shared" si="4"/>
        <v>125</v>
      </c>
    </row>
    <row r="15" spans="2:10" x14ac:dyDescent="0.25">
      <c r="B15" s="21" t="s">
        <v>17</v>
      </c>
      <c r="C15" s="21" t="s">
        <v>12</v>
      </c>
      <c r="D15" s="21">
        <f t="shared" si="0"/>
        <v>50</v>
      </c>
      <c r="E15" s="21">
        <f t="shared" si="1"/>
        <v>6</v>
      </c>
      <c r="F15" s="21">
        <f t="shared" si="2"/>
        <v>56</v>
      </c>
      <c r="G15" s="5"/>
      <c r="H15" s="21">
        <v>450</v>
      </c>
      <c r="I15" s="21">
        <f t="shared" si="3"/>
        <v>1.5</v>
      </c>
      <c r="J15" s="21">
        <f t="shared" si="4"/>
        <v>451.5</v>
      </c>
    </row>
    <row r="16" spans="2:10" x14ac:dyDescent="0.25">
      <c r="B16" s="21" t="s">
        <v>18</v>
      </c>
      <c r="C16" s="21" t="s">
        <v>14</v>
      </c>
      <c r="D16" s="21">
        <f t="shared" si="0"/>
        <v>60</v>
      </c>
      <c r="E16" s="21">
        <f t="shared" si="1"/>
        <v>7.1999999999999993</v>
      </c>
      <c r="F16" s="21">
        <f t="shared" si="2"/>
        <v>67.2</v>
      </c>
      <c r="G16" s="5"/>
      <c r="H16" s="5"/>
      <c r="I16" s="5"/>
      <c r="J16" s="5"/>
    </row>
    <row r="17" spans="2:10" x14ac:dyDescent="0.25">
      <c r="H17" s="5"/>
      <c r="I17" s="5"/>
      <c r="J17" s="5"/>
    </row>
    <row r="18" spans="2:10" ht="21.75" x14ac:dyDescent="0.25">
      <c r="B18" s="75" t="s">
        <v>44</v>
      </c>
      <c r="C18" s="76"/>
      <c r="D18" s="77"/>
      <c r="G18" s="5"/>
      <c r="H18" s="5"/>
      <c r="I18" s="5"/>
      <c r="J18" s="5"/>
    </row>
    <row r="19" spans="2:10" ht="21" x14ac:dyDescent="0.35">
      <c r="B19" s="70" t="s">
        <v>3</v>
      </c>
      <c r="C19" s="71"/>
      <c r="D19" s="71"/>
      <c r="E19" s="72"/>
      <c r="G19" s="5"/>
      <c r="H19" s="5"/>
      <c r="I19" s="5"/>
      <c r="J19" s="5"/>
    </row>
    <row r="20" spans="2:10" x14ac:dyDescent="0.25">
      <c r="B20" s="5"/>
      <c r="C20" s="5" t="s">
        <v>4</v>
      </c>
      <c r="D20" s="5"/>
      <c r="E20" s="5" t="s">
        <v>41</v>
      </c>
      <c r="F20" s="7">
        <v>0.12</v>
      </c>
      <c r="G20" s="5"/>
      <c r="H20" s="5"/>
      <c r="I20" s="5"/>
      <c r="J20" s="5"/>
    </row>
    <row r="21" spans="2:10" x14ac:dyDescent="0.25">
      <c r="B21" s="5"/>
      <c r="C21" s="27" t="s">
        <v>5</v>
      </c>
      <c r="D21" s="27" t="s">
        <v>19</v>
      </c>
      <c r="E21" s="5"/>
      <c r="F21" s="5"/>
      <c r="G21" s="5"/>
      <c r="H21" s="5"/>
      <c r="I21" s="5"/>
      <c r="J21" s="5"/>
    </row>
    <row r="22" spans="2:10" x14ac:dyDescent="0.25">
      <c r="B22" s="5"/>
      <c r="C22" s="26" t="s">
        <v>20</v>
      </c>
      <c r="D22" s="26" t="s">
        <v>21</v>
      </c>
      <c r="E22" s="5"/>
      <c r="F22" s="5"/>
      <c r="G22" s="5"/>
      <c r="H22" s="5"/>
      <c r="I22" s="5"/>
      <c r="J22" s="5"/>
    </row>
    <row r="23" spans="2:10" x14ac:dyDescent="0.25">
      <c r="B23" s="23" t="s">
        <v>12</v>
      </c>
      <c r="C23" s="25">
        <v>50</v>
      </c>
      <c r="D23" s="25">
        <v>70</v>
      </c>
      <c r="G23" s="5"/>
      <c r="H23" s="5"/>
      <c r="I23" s="5"/>
      <c r="J23" s="5"/>
    </row>
    <row r="24" spans="2:10" x14ac:dyDescent="0.25">
      <c r="B24" s="23" t="s">
        <v>14</v>
      </c>
      <c r="C24" s="25">
        <v>60</v>
      </c>
      <c r="D24" s="25">
        <v>80</v>
      </c>
      <c r="G24" s="5"/>
      <c r="H24" s="5"/>
      <c r="I24" s="5"/>
      <c r="J24" s="5"/>
    </row>
    <row r="25" spans="2:10" x14ac:dyDescent="0.25">
      <c r="B25" s="5"/>
      <c r="C25" s="5"/>
      <c r="D25" s="5"/>
      <c r="E25" s="5"/>
      <c r="F25" s="5"/>
      <c r="G25" s="5"/>
      <c r="H25" s="5"/>
      <c r="I25" s="5"/>
      <c r="J25" s="5"/>
    </row>
    <row r="26" spans="2:10" x14ac:dyDescent="0.25">
      <c r="B26" s="22" t="s">
        <v>8</v>
      </c>
      <c r="C26" s="22" t="s">
        <v>0</v>
      </c>
      <c r="D26" s="22" t="s">
        <v>4</v>
      </c>
      <c r="E26" s="22" t="s">
        <v>9</v>
      </c>
      <c r="F26" s="22" t="s">
        <v>10</v>
      </c>
      <c r="G26" s="22" t="s">
        <v>11</v>
      </c>
      <c r="H26" s="5"/>
      <c r="I26" s="5"/>
      <c r="J26" s="5"/>
    </row>
    <row r="27" spans="2:10" x14ac:dyDescent="0.25">
      <c r="B27" s="21" t="s">
        <v>1</v>
      </c>
      <c r="C27" s="21" t="s">
        <v>12</v>
      </c>
      <c r="D27" s="21" t="s">
        <v>20</v>
      </c>
      <c r="E27" s="21">
        <f>IF(C27=$B$23,IF(D27=$C$22,$C$23,$D$23),IF(D27=$D$22,$D$24,$C$24))</f>
        <v>50</v>
      </c>
      <c r="F27" s="28">
        <f>(E27*0.12)</f>
        <v>6</v>
      </c>
      <c r="G27" s="29">
        <f>E27+F27</f>
        <v>56</v>
      </c>
      <c r="H27" s="5"/>
      <c r="I27" s="5"/>
      <c r="J27" s="5"/>
    </row>
    <row r="28" spans="2:10" x14ac:dyDescent="0.25">
      <c r="B28" s="21" t="s">
        <v>13</v>
      </c>
      <c r="C28" s="21" t="s">
        <v>14</v>
      </c>
      <c r="D28" s="21" t="s">
        <v>21</v>
      </c>
      <c r="E28" s="21">
        <f t="shared" ref="E28:E32" si="5">IF(C28=$B$23,IF(D28=$C$22,$C$23,$D$23),IF(D28=$D$22,$D$24,$C$24))</f>
        <v>80</v>
      </c>
      <c r="F28" s="28">
        <f t="shared" ref="F28:F32" si="6">(E28*0.12)</f>
        <v>9.6</v>
      </c>
      <c r="G28" s="29">
        <f t="shared" ref="G28:G32" si="7">E28+F28</f>
        <v>89.6</v>
      </c>
      <c r="H28" s="5"/>
      <c r="I28" s="5"/>
      <c r="J28" s="5"/>
    </row>
    <row r="29" spans="2:10" x14ac:dyDescent="0.25">
      <c r="B29" s="21" t="s">
        <v>15</v>
      </c>
      <c r="C29" s="21" t="s">
        <v>14</v>
      </c>
      <c r="D29" s="21" t="s">
        <v>21</v>
      </c>
      <c r="E29" s="21">
        <f t="shared" si="5"/>
        <v>80</v>
      </c>
      <c r="F29" s="28">
        <f t="shared" si="6"/>
        <v>9.6</v>
      </c>
      <c r="G29" s="29">
        <f t="shared" si="7"/>
        <v>89.6</v>
      </c>
      <c r="H29" s="5"/>
      <c r="I29" s="5"/>
      <c r="J29" s="5"/>
    </row>
    <row r="30" spans="2:10" x14ac:dyDescent="0.25">
      <c r="B30" s="21" t="s">
        <v>16</v>
      </c>
      <c r="C30" s="21" t="s">
        <v>12</v>
      </c>
      <c r="D30" s="21" t="s">
        <v>21</v>
      </c>
      <c r="E30" s="21">
        <f t="shared" si="5"/>
        <v>70</v>
      </c>
      <c r="F30" s="28">
        <f t="shared" si="6"/>
        <v>8.4</v>
      </c>
      <c r="G30" s="29">
        <f t="shared" si="7"/>
        <v>78.400000000000006</v>
      </c>
      <c r="H30" s="5"/>
      <c r="I30" s="5"/>
      <c r="J30" s="5"/>
    </row>
    <row r="31" spans="2:10" x14ac:dyDescent="0.25">
      <c r="B31" s="21" t="s">
        <v>17</v>
      </c>
      <c r="C31" s="21" t="s">
        <v>12</v>
      </c>
      <c r="D31" s="21" t="s">
        <v>20</v>
      </c>
      <c r="E31" s="21">
        <f t="shared" si="5"/>
        <v>50</v>
      </c>
      <c r="F31" s="28">
        <f t="shared" si="6"/>
        <v>6</v>
      </c>
      <c r="G31" s="29">
        <f t="shared" si="7"/>
        <v>56</v>
      </c>
      <c r="H31" s="5"/>
      <c r="I31" s="5"/>
      <c r="J31" s="5"/>
    </row>
    <row r="32" spans="2:10" x14ac:dyDescent="0.25">
      <c r="B32" s="21" t="s">
        <v>18</v>
      </c>
      <c r="C32" s="21" t="s">
        <v>14</v>
      </c>
      <c r="D32" s="21" t="s">
        <v>21</v>
      </c>
      <c r="E32" s="21">
        <f t="shared" si="5"/>
        <v>80</v>
      </c>
      <c r="F32" s="28">
        <f t="shared" si="6"/>
        <v>9.6</v>
      </c>
      <c r="G32" s="29">
        <f t="shared" si="7"/>
        <v>89.6</v>
      </c>
      <c r="H32" s="5"/>
      <c r="I32" s="5"/>
      <c r="J32" s="5"/>
    </row>
    <row r="33" spans="2:11" x14ac:dyDescent="0.25">
      <c r="H33" s="5"/>
      <c r="I33" s="5"/>
      <c r="J33" s="5"/>
    </row>
    <row r="34" spans="2:11" ht="21.75" x14ac:dyDescent="0.4">
      <c r="B34" s="19" t="s">
        <v>42</v>
      </c>
      <c r="C34" s="19"/>
      <c r="D34" s="5"/>
      <c r="E34" s="5"/>
      <c r="F34" s="5"/>
      <c r="G34" s="5"/>
      <c r="H34" s="5"/>
      <c r="I34" s="5"/>
      <c r="J34" s="5"/>
    </row>
    <row r="35" spans="2:11" x14ac:dyDescent="0.25">
      <c r="H35" s="5"/>
      <c r="I35" s="5"/>
      <c r="J35" s="5"/>
    </row>
    <row r="36" spans="2:11" x14ac:dyDescent="0.25">
      <c r="H36" s="5"/>
      <c r="I36" s="5"/>
      <c r="J36" s="5"/>
    </row>
    <row r="37" spans="2:11" x14ac:dyDescent="0.25">
      <c r="B37" s="5"/>
      <c r="C37" s="5" t="s">
        <v>4</v>
      </c>
      <c r="D37" s="5"/>
      <c r="E37" s="22" t="s">
        <v>41</v>
      </c>
      <c r="F37" s="24">
        <v>0.12</v>
      </c>
      <c r="G37" s="5"/>
      <c r="H37" s="5"/>
      <c r="I37" s="5"/>
      <c r="J37" s="5"/>
    </row>
    <row r="38" spans="2:11" x14ac:dyDescent="0.25">
      <c r="B38" s="5"/>
      <c r="C38" s="31" t="s">
        <v>5</v>
      </c>
      <c r="D38" s="31" t="s">
        <v>19</v>
      </c>
      <c r="E38" s="5"/>
      <c r="F38" s="5"/>
      <c r="G38" s="5"/>
      <c r="H38" s="5"/>
      <c r="I38" s="5"/>
      <c r="J38" s="5"/>
    </row>
    <row r="39" spans="2:11" x14ac:dyDescent="0.25">
      <c r="B39" s="23" t="s">
        <v>6</v>
      </c>
      <c r="C39" s="30">
        <v>50</v>
      </c>
      <c r="D39" s="30">
        <v>70</v>
      </c>
      <c r="G39" s="5"/>
      <c r="H39" s="5"/>
      <c r="I39" s="5"/>
      <c r="J39" s="5"/>
    </row>
    <row r="40" spans="2:11" x14ac:dyDescent="0.25">
      <c r="B40" s="23" t="s">
        <v>14</v>
      </c>
      <c r="C40" s="25">
        <v>60</v>
      </c>
      <c r="D40" s="25">
        <v>80</v>
      </c>
      <c r="G40" s="5"/>
      <c r="H40" s="5"/>
      <c r="I40" s="5"/>
      <c r="J40" s="5"/>
    </row>
    <row r="41" spans="2:11" x14ac:dyDescent="0.25">
      <c r="B41" s="5"/>
      <c r="C41" s="5"/>
      <c r="D41" s="5"/>
      <c r="E41" s="5"/>
      <c r="F41" s="5"/>
      <c r="G41" s="5"/>
      <c r="H41" s="5"/>
      <c r="I41" s="5"/>
      <c r="J41" s="5"/>
    </row>
    <row r="42" spans="2:11" x14ac:dyDescent="0.25">
      <c r="B42" s="22" t="s">
        <v>8</v>
      </c>
      <c r="C42" s="22" t="s">
        <v>0</v>
      </c>
      <c r="D42" s="22" t="s">
        <v>4</v>
      </c>
      <c r="E42" s="22" t="s">
        <v>9</v>
      </c>
      <c r="F42" s="22" t="s">
        <v>10</v>
      </c>
      <c r="G42" s="22" t="s">
        <v>11</v>
      </c>
      <c r="H42" s="5"/>
      <c r="I42" s="5"/>
      <c r="J42" s="5"/>
    </row>
    <row r="43" spans="2:11" x14ac:dyDescent="0.25">
      <c r="B43" s="21" t="s">
        <v>1</v>
      </c>
      <c r="C43" s="21" t="s">
        <v>12</v>
      </c>
      <c r="D43" s="21" t="s">
        <v>20</v>
      </c>
      <c r="E43" s="21"/>
      <c r="F43" s="21"/>
      <c r="G43" s="21"/>
      <c r="H43" s="5"/>
      <c r="I43" s="5"/>
      <c r="J43" s="5"/>
    </row>
    <row r="44" spans="2:11" x14ac:dyDescent="0.25">
      <c r="B44" s="21" t="s">
        <v>13</v>
      </c>
      <c r="C44" s="21" t="s">
        <v>14</v>
      </c>
      <c r="D44" s="21" t="s">
        <v>21</v>
      </c>
      <c r="E44" s="21"/>
      <c r="F44" s="21"/>
      <c r="G44" s="21"/>
      <c r="H44" s="5"/>
      <c r="I44" s="5"/>
      <c r="J44" s="5"/>
    </row>
    <row r="45" spans="2:11" x14ac:dyDescent="0.25">
      <c r="B45" s="21" t="s">
        <v>15</v>
      </c>
      <c r="C45" s="21" t="s">
        <v>14</v>
      </c>
      <c r="D45" s="21" t="s">
        <v>21</v>
      </c>
      <c r="E45" s="21"/>
      <c r="F45" s="21"/>
      <c r="G45" s="21"/>
      <c r="H45" s="5"/>
      <c r="I45" s="5"/>
      <c r="J45" s="5"/>
    </row>
    <row r="46" spans="2:11" x14ac:dyDescent="0.25">
      <c r="B46" s="21" t="s">
        <v>16</v>
      </c>
      <c r="C46" s="21" t="s">
        <v>12</v>
      </c>
      <c r="D46" s="21" t="s">
        <v>21</v>
      </c>
      <c r="E46" s="21"/>
      <c r="F46" s="21"/>
      <c r="G46" s="21"/>
      <c r="H46" s="5"/>
      <c r="I46" s="5"/>
      <c r="J46" s="5"/>
      <c r="K46" s="6"/>
    </row>
    <row r="47" spans="2:11" x14ac:dyDescent="0.25">
      <c r="B47" s="21" t="s">
        <v>17</v>
      </c>
      <c r="C47" s="21" t="s">
        <v>12</v>
      </c>
      <c r="D47" s="21" t="s">
        <v>20</v>
      </c>
      <c r="E47" s="21"/>
      <c r="F47" s="21"/>
      <c r="G47" s="21"/>
      <c r="H47" s="5"/>
      <c r="I47" s="5"/>
      <c r="J47" s="5"/>
      <c r="K47" s="6"/>
    </row>
    <row r="48" spans="2:11" x14ac:dyDescent="0.25">
      <c r="B48" s="21" t="s">
        <v>18</v>
      </c>
      <c r="C48" s="21" t="s">
        <v>14</v>
      </c>
      <c r="D48" s="21" t="s">
        <v>21</v>
      </c>
      <c r="E48" s="21"/>
      <c r="F48" s="21"/>
      <c r="G48" s="21"/>
      <c r="H48" s="5"/>
      <c r="I48" s="5"/>
      <c r="J48" s="5"/>
    </row>
    <row r="49" spans="1:11" x14ac:dyDescent="0.25">
      <c r="B49" s="5"/>
      <c r="C49" s="5"/>
      <c r="D49" s="5"/>
      <c r="E49" s="5"/>
      <c r="F49" s="5"/>
      <c r="G49" s="5"/>
      <c r="H49" s="5"/>
      <c r="I49" s="5"/>
      <c r="J49" s="5"/>
    </row>
    <row r="50" spans="1:11" x14ac:dyDescent="0.25">
      <c r="B50" s="5"/>
      <c r="C50" s="5"/>
      <c r="D50" s="5"/>
      <c r="E50" s="5"/>
      <c r="F50" s="5"/>
      <c r="G50" s="5"/>
      <c r="H50" s="5"/>
      <c r="I50" s="5"/>
      <c r="J50" s="5"/>
    </row>
    <row r="51" spans="1:11" x14ac:dyDescent="0.25">
      <c r="B51" s="5" t="s">
        <v>45</v>
      </c>
      <c r="C51" s="5"/>
      <c r="D51" s="5"/>
      <c r="E51" s="5"/>
      <c r="F51" s="5"/>
      <c r="G51" s="5"/>
      <c r="H51" s="5"/>
      <c r="I51" s="5"/>
      <c r="J51" s="5"/>
      <c r="K51" s="6"/>
    </row>
    <row r="52" spans="1:11" x14ac:dyDescent="0.25">
      <c r="B52" s="5" t="s">
        <v>22</v>
      </c>
      <c r="C52" s="5"/>
      <c r="D52" s="5"/>
      <c r="E52" s="5"/>
      <c r="F52" s="5"/>
      <c r="G52" s="5"/>
      <c r="H52" s="5"/>
      <c r="I52" s="5"/>
      <c r="J52" s="5"/>
      <c r="K52" s="6"/>
    </row>
    <row r="53" spans="1:11" x14ac:dyDescent="0.25">
      <c r="B53" s="5"/>
      <c r="C53" s="5"/>
      <c r="D53" s="5"/>
      <c r="E53" s="5"/>
      <c r="F53" s="5"/>
      <c r="G53" s="5"/>
      <c r="H53" s="5"/>
      <c r="I53" s="5"/>
      <c r="J53" s="5"/>
      <c r="K53" s="6"/>
    </row>
    <row r="54" spans="1:11" ht="25.5" x14ac:dyDescent="0.25">
      <c r="B54" s="22" t="s">
        <v>23</v>
      </c>
      <c r="C54" s="22" t="s">
        <v>24</v>
      </c>
      <c r="D54" s="5"/>
      <c r="E54" s="5"/>
      <c r="F54" s="5"/>
      <c r="G54" s="5"/>
      <c r="H54" s="5"/>
      <c r="I54" s="5"/>
      <c r="J54" s="5"/>
      <c r="K54" s="6"/>
    </row>
    <row r="55" spans="1:11" x14ac:dyDescent="0.25">
      <c r="A55" t="s">
        <v>85</v>
      </c>
      <c r="B55" s="21">
        <v>50000</v>
      </c>
      <c r="C55" s="24">
        <v>0.08</v>
      </c>
      <c r="D55" s="5"/>
      <c r="E55" s="32" t="s">
        <v>25</v>
      </c>
      <c r="F55" s="33">
        <v>9.35E-2</v>
      </c>
      <c r="G55" s="5"/>
      <c r="H55" s="5"/>
      <c r="I55" s="5"/>
      <c r="J55" s="5"/>
      <c r="K55" s="6"/>
    </row>
    <row r="56" spans="1:11" x14ac:dyDescent="0.25">
      <c r="A56" t="s">
        <v>85</v>
      </c>
      <c r="B56" s="21">
        <v>100000</v>
      </c>
      <c r="C56" s="24">
        <v>0.09</v>
      </c>
      <c r="D56" s="5"/>
      <c r="E56" s="5"/>
      <c r="F56" s="5"/>
      <c r="G56" s="5"/>
      <c r="H56" s="5"/>
      <c r="I56" s="5"/>
      <c r="J56" s="6"/>
      <c r="K56" s="6"/>
    </row>
    <row r="57" spans="1:11" x14ac:dyDescent="0.25">
      <c r="A57" t="s">
        <v>85</v>
      </c>
      <c r="B57" s="21">
        <v>120000</v>
      </c>
      <c r="C57" s="24">
        <v>0.1</v>
      </c>
      <c r="D57" s="5"/>
      <c r="E57" s="73" t="s">
        <v>26</v>
      </c>
      <c r="F57" s="74"/>
      <c r="G57" s="5"/>
      <c r="H57" s="5"/>
      <c r="I57" s="5"/>
      <c r="J57" s="6"/>
      <c r="K57" s="6"/>
    </row>
    <row r="58" spans="1:11" x14ac:dyDescent="0.25">
      <c r="A58" t="s">
        <v>85</v>
      </c>
      <c r="B58" s="21">
        <v>150000</v>
      </c>
      <c r="C58" s="24">
        <v>0.12</v>
      </c>
      <c r="D58" s="5"/>
      <c r="E58" s="23" t="s">
        <v>27</v>
      </c>
      <c r="F58" s="21">
        <v>130</v>
      </c>
      <c r="G58" s="5"/>
      <c r="H58" s="5"/>
      <c r="I58" s="5"/>
      <c r="J58" s="6"/>
      <c r="K58" s="6"/>
    </row>
    <row r="59" spans="1:11" x14ac:dyDescent="0.25">
      <c r="A59" t="s">
        <v>86</v>
      </c>
      <c r="B59" s="21">
        <v>150000</v>
      </c>
      <c r="C59" s="24">
        <v>0.15</v>
      </c>
      <c r="D59" s="5"/>
      <c r="E59" s="23" t="s">
        <v>28</v>
      </c>
      <c r="F59" s="21">
        <v>60</v>
      </c>
      <c r="G59" s="5"/>
      <c r="H59" s="5"/>
      <c r="I59" s="5"/>
      <c r="J59" s="6"/>
      <c r="K59" s="6"/>
    </row>
    <row r="60" spans="1:11" x14ac:dyDescent="0.25">
      <c r="B60" s="5"/>
      <c r="C60" s="5"/>
      <c r="D60" s="5"/>
      <c r="E60" s="5"/>
      <c r="F60" s="5"/>
      <c r="G60" s="5"/>
      <c r="H60" s="5"/>
      <c r="I60" s="5"/>
      <c r="J60" s="6"/>
      <c r="K60" s="6"/>
    </row>
    <row r="61" spans="1:11" x14ac:dyDescent="0.25">
      <c r="B61" s="22" t="s">
        <v>29</v>
      </c>
      <c r="C61" s="22" t="s">
        <v>30</v>
      </c>
      <c r="D61" s="22" t="s">
        <v>31</v>
      </c>
      <c r="E61" s="22" t="s">
        <v>32</v>
      </c>
      <c r="F61" s="22" t="s">
        <v>33</v>
      </c>
      <c r="G61" s="22" t="s">
        <v>34</v>
      </c>
      <c r="H61" s="22" t="s">
        <v>0</v>
      </c>
      <c r="I61" s="22" t="s">
        <v>35</v>
      </c>
      <c r="J61" s="6"/>
      <c r="K61" s="6"/>
    </row>
    <row r="62" spans="1:11" x14ac:dyDescent="0.25">
      <c r="B62" s="21" t="s">
        <v>36</v>
      </c>
      <c r="C62" s="21">
        <v>85000</v>
      </c>
      <c r="D62" s="21">
        <f>IF(C62&lt;$B$55,$C$55*C62,IF(AND(C62&lt;$B$56,C62&gt;=$B$55),$C$56*C62,IF(AND(C62&lt;$B$57,C62&gt;=$B$56),$C$57*C62,IF(AND(C62&lt;$B$58,C62&gt;=$B$57),$C$58*C62,$C$59))))</f>
        <v>7650</v>
      </c>
      <c r="E62" s="21">
        <v>200</v>
      </c>
      <c r="F62" s="21">
        <f>SUM(D62:E62)*$F$55</f>
        <v>733.97500000000002</v>
      </c>
      <c r="G62" s="21">
        <f>IF(H62="F",$F$58,$F$59)</f>
        <v>130</v>
      </c>
      <c r="H62" s="21" t="s">
        <v>37</v>
      </c>
      <c r="I62" s="21"/>
      <c r="J62" s="6"/>
      <c r="K62" s="6"/>
    </row>
    <row r="63" spans="1:11" x14ac:dyDescent="0.25">
      <c r="B63" s="21" t="s">
        <v>17</v>
      </c>
      <c r="C63" s="21">
        <v>120000</v>
      </c>
      <c r="D63" s="21">
        <f t="shared" ref="D63:D65" si="8">IF(C63&lt;$B$55,$C$55*C63,IF(AND(C63&lt;$B$56,C63&gt;=$B$55),$C$56*C63,IF(AND(C63&lt;$B$57,C63&gt;=$B$56),$C$57*C63,IF(AND(C63&lt;$B$58,C63&gt;=$B$57),$C$58*C63,$C$59))))</f>
        <v>14400</v>
      </c>
      <c r="E63" s="21">
        <v>200</v>
      </c>
      <c r="F63" s="21">
        <f t="shared" ref="F63:F65" si="9">SUM(D63:E63)*$F$55</f>
        <v>1365.1</v>
      </c>
      <c r="G63" s="21">
        <f t="shared" ref="G63:G65" si="10">IF(H63="F",$F$58,$F$59)</f>
        <v>60</v>
      </c>
      <c r="H63" s="21" t="s">
        <v>21</v>
      </c>
      <c r="I63" s="21"/>
      <c r="J63" s="6"/>
      <c r="K63" s="6"/>
    </row>
    <row r="64" spans="1:11" x14ac:dyDescent="0.25">
      <c r="B64" s="21" t="s">
        <v>38</v>
      </c>
      <c r="C64" s="21">
        <v>140000</v>
      </c>
      <c r="D64" s="21">
        <f t="shared" si="8"/>
        <v>16800</v>
      </c>
      <c r="E64" s="21">
        <v>200</v>
      </c>
      <c r="F64" s="21">
        <f t="shared" si="9"/>
        <v>1589.5</v>
      </c>
      <c r="G64" s="21">
        <f t="shared" si="10"/>
        <v>130</v>
      </c>
      <c r="H64" s="21" t="s">
        <v>37</v>
      </c>
      <c r="I64" s="21"/>
      <c r="J64" s="6"/>
      <c r="K64" s="6"/>
    </row>
    <row r="65" spans="2:11" x14ac:dyDescent="0.25">
      <c r="B65" s="21" t="s">
        <v>39</v>
      </c>
      <c r="C65" s="21">
        <v>96000</v>
      </c>
      <c r="D65" s="21">
        <f t="shared" si="8"/>
        <v>8640</v>
      </c>
      <c r="E65" s="21">
        <v>200</v>
      </c>
      <c r="F65" s="21">
        <f t="shared" si="9"/>
        <v>826.54</v>
      </c>
      <c r="G65" s="21">
        <f t="shared" si="10"/>
        <v>60</v>
      </c>
      <c r="H65" s="21" t="s">
        <v>21</v>
      </c>
      <c r="I65" s="21"/>
      <c r="J65" s="6"/>
      <c r="K65" s="6"/>
    </row>
    <row r="66" spans="2:11" x14ac:dyDescent="0.25">
      <c r="B66" s="8"/>
      <c r="C66" s="8"/>
      <c r="D66" s="8"/>
      <c r="E66" s="8"/>
      <c r="F66" s="8"/>
      <c r="G66" s="8"/>
      <c r="H66" s="8"/>
      <c r="I66" s="6"/>
      <c r="J66" s="6"/>
      <c r="K66" s="9"/>
    </row>
    <row r="67" spans="2:11" x14ac:dyDescent="0.25">
      <c r="B67" s="8"/>
      <c r="C67" s="8"/>
      <c r="D67" s="8"/>
      <c r="E67" s="8"/>
      <c r="F67" s="8"/>
      <c r="G67" s="8"/>
      <c r="H67" s="8"/>
      <c r="I67" s="6"/>
      <c r="J67" s="6"/>
      <c r="K67" s="9"/>
    </row>
    <row r="68" spans="2:11" s="10" customFormat="1" x14ac:dyDescent="0.25">
      <c r="B68" s="8"/>
      <c r="C68" s="8"/>
      <c r="D68" s="8"/>
      <c r="E68" s="8"/>
      <c r="F68" s="8"/>
      <c r="G68" s="8"/>
      <c r="H68" s="8"/>
      <c r="I68" s="6"/>
      <c r="J68" s="6"/>
    </row>
    <row r="69" spans="2:11" s="10" customFormat="1" x14ac:dyDescent="0.25">
      <c r="B69" s="10" t="s">
        <v>87</v>
      </c>
    </row>
    <row r="70" spans="2:11" s="10" customFormat="1" x14ac:dyDescent="0.25"/>
    <row r="71" spans="2:11" s="10" customFormat="1" x14ac:dyDescent="0.25">
      <c r="B71" s="10" t="s">
        <v>88</v>
      </c>
    </row>
    <row r="72" spans="2:11" s="10" customFormat="1" x14ac:dyDescent="0.25">
      <c r="B72" s="10" t="s">
        <v>89</v>
      </c>
    </row>
    <row r="73" spans="2:11" s="10" customFormat="1" x14ac:dyDescent="0.25">
      <c r="B73" s="36" t="s">
        <v>90</v>
      </c>
    </row>
    <row r="74" spans="2:11" s="10" customFormat="1" x14ac:dyDescent="0.25"/>
    <row r="75" spans="2:11" s="10" customFormat="1" x14ac:dyDescent="0.25">
      <c r="B75" s="36" t="s">
        <v>91</v>
      </c>
    </row>
    <row r="76" spans="2:11" s="10" customFormat="1" x14ac:dyDescent="0.25"/>
    <row r="77" spans="2:11" s="10" customFormat="1" x14ac:dyDescent="0.25">
      <c r="B77" s="11"/>
      <c r="G77" s="11"/>
    </row>
    <row r="78" spans="2:11" s="10" customFormat="1" x14ac:dyDescent="0.25"/>
    <row r="79" spans="2:11" s="10" customFormat="1" x14ac:dyDescent="0.25"/>
    <row r="80" spans="2:11" s="10" customFormat="1" x14ac:dyDescent="0.25"/>
    <row r="81" spans="2:10" s="10" customFormat="1" ht="13.9" customHeight="1" x14ac:dyDescent="0.25"/>
    <row r="82" spans="2:10" x14ac:dyDescent="0.25">
      <c r="B82" s="10"/>
      <c r="C82" s="10"/>
      <c r="D82" s="10"/>
      <c r="E82" s="10"/>
      <c r="F82" s="10"/>
      <c r="G82" s="10"/>
      <c r="H82" s="10"/>
      <c r="I82" s="10"/>
      <c r="J82" s="10"/>
    </row>
  </sheetData>
  <mergeCells count="6">
    <mergeCell ref="B1:H1"/>
    <mergeCell ref="B6:E6"/>
    <mergeCell ref="B19:E19"/>
    <mergeCell ref="E57:F57"/>
    <mergeCell ref="B18:D18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opLeftCell="A118" workbookViewId="0">
      <selection activeCell="G24" sqref="G24"/>
    </sheetView>
  </sheetViews>
  <sheetFormatPr baseColWidth="10" defaultRowHeight="15" x14ac:dyDescent="0.25"/>
  <cols>
    <col min="2" max="2" width="17.28515625" customWidth="1"/>
    <col min="3" max="3" width="14" customWidth="1"/>
    <col min="4" max="4" width="15.28515625" bestFit="1" customWidth="1"/>
    <col min="5" max="5" width="14.42578125" customWidth="1"/>
  </cols>
  <sheetData>
    <row r="1" spans="1:8" ht="21.75" x14ac:dyDescent="0.4">
      <c r="A1" s="12"/>
      <c r="B1" s="81" t="s">
        <v>55</v>
      </c>
      <c r="C1" s="82"/>
      <c r="D1" s="82"/>
      <c r="E1" s="82"/>
      <c r="F1" s="82"/>
      <c r="G1" s="82"/>
      <c r="H1" s="83"/>
    </row>
    <row r="9" spans="1:8" x14ac:dyDescent="0.25">
      <c r="B9" s="40" t="s">
        <v>46</v>
      </c>
      <c r="C9" s="38">
        <v>18000</v>
      </c>
      <c r="D9" s="38"/>
    </row>
    <row r="10" spans="1:8" x14ac:dyDescent="0.25">
      <c r="B10" s="40" t="s">
        <v>47</v>
      </c>
      <c r="C10" s="39">
        <v>0.1444</v>
      </c>
      <c r="D10" s="38"/>
    </row>
    <row r="11" spans="1:8" x14ac:dyDescent="0.25">
      <c r="B11" s="40" t="s">
        <v>48</v>
      </c>
      <c r="C11" s="38">
        <v>4</v>
      </c>
      <c r="D11" s="38" t="s">
        <v>49</v>
      </c>
    </row>
    <row r="12" spans="1:8" x14ac:dyDescent="0.25">
      <c r="B12" s="12"/>
    </row>
    <row r="13" spans="1:8" x14ac:dyDescent="0.25">
      <c r="B13" s="41" t="s">
        <v>50</v>
      </c>
      <c r="C13" s="37">
        <f>PMT(C10/12,12*C11,-C9)</f>
        <v>495.85870741596233</v>
      </c>
      <c r="E13" s="41" t="s">
        <v>92</v>
      </c>
      <c r="F13" s="37">
        <f>PMT(C10/6,6*C11,-C9)</f>
        <v>996.08262236162659</v>
      </c>
    </row>
    <row r="14" spans="1:8" x14ac:dyDescent="0.25">
      <c r="B14" s="41" t="s">
        <v>54</v>
      </c>
      <c r="C14" s="37">
        <f>PMT(C10/2,$C$11*2,-C9)</f>
        <v>3040.169551409344</v>
      </c>
      <c r="E14" s="41" t="s">
        <v>93</v>
      </c>
      <c r="F14" s="37">
        <f>PMT(C10/4,4*C11,-C9)</f>
        <v>1500.6483265194036</v>
      </c>
    </row>
    <row r="23" spans="2:7" x14ac:dyDescent="0.25">
      <c r="B23" s="40" t="s">
        <v>46</v>
      </c>
      <c r="C23" s="38">
        <v>20000</v>
      </c>
      <c r="D23" s="38"/>
      <c r="F23" t="s">
        <v>109</v>
      </c>
      <c r="G23" t="s">
        <v>110</v>
      </c>
    </row>
    <row r="24" spans="2:7" x14ac:dyDescent="0.25">
      <c r="B24" s="40" t="s">
        <v>51</v>
      </c>
      <c r="C24" s="39">
        <v>0.3</v>
      </c>
      <c r="D24" s="38"/>
      <c r="F24">
        <v>1</v>
      </c>
    </row>
    <row r="25" spans="2:7" x14ac:dyDescent="0.25">
      <c r="B25" s="40" t="s">
        <v>52</v>
      </c>
      <c r="C25" s="42">
        <f>C23*C24</f>
        <v>6000</v>
      </c>
      <c r="D25" s="38">
        <f>C23-C25</f>
        <v>14000</v>
      </c>
      <c r="F25">
        <v>2</v>
      </c>
    </row>
    <row r="26" spans="2:7" x14ac:dyDescent="0.25">
      <c r="B26" s="40" t="s">
        <v>31</v>
      </c>
      <c r="C26" s="39">
        <v>0.03</v>
      </c>
      <c r="D26" s="38">
        <f>D25*C26</f>
        <v>420</v>
      </c>
      <c r="F26">
        <v>3</v>
      </c>
    </row>
    <row r="27" spans="2:7" x14ac:dyDescent="0.25">
      <c r="B27" s="40" t="s">
        <v>47</v>
      </c>
      <c r="C27" s="39">
        <v>0.13450000000000001</v>
      </c>
      <c r="D27" s="38"/>
      <c r="F27">
        <v>4</v>
      </c>
    </row>
    <row r="28" spans="2:7" x14ac:dyDescent="0.25">
      <c r="B28" s="40" t="s">
        <v>48</v>
      </c>
      <c r="C28" s="38">
        <v>36</v>
      </c>
      <c r="D28" s="38" t="s">
        <v>53</v>
      </c>
      <c r="F28">
        <v>5</v>
      </c>
    </row>
    <row r="29" spans="2:7" x14ac:dyDescent="0.25">
      <c r="B29" s="12"/>
      <c r="F29">
        <v>6</v>
      </c>
    </row>
    <row r="30" spans="2:7" x14ac:dyDescent="0.25">
      <c r="B30" s="14" t="s">
        <v>54</v>
      </c>
      <c r="C30" s="15">
        <f>PMT(C27/2,C28/6,-(C23-C25+D26))</f>
        <v>2999.6194929215417</v>
      </c>
    </row>
    <row r="32" spans="2:7" ht="15.75" thickBot="1" x14ac:dyDescent="0.3">
      <c r="C32" s="13"/>
    </row>
    <row r="33" spans="2:9" ht="16.5" thickBot="1" x14ac:dyDescent="0.3">
      <c r="B33" s="87" t="s">
        <v>56</v>
      </c>
      <c r="C33" s="88"/>
      <c r="D33" s="88"/>
      <c r="E33" s="88"/>
      <c r="F33" s="88"/>
      <c r="G33" s="88"/>
      <c r="H33" s="88"/>
      <c r="I33" s="89"/>
    </row>
    <row r="34" spans="2:9" x14ac:dyDescent="0.25">
      <c r="B34" s="2"/>
      <c r="C34" s="2"/>
      <c r="D34" s="2"/>
      <c r="E34" s="2"/>
      <c r="F34" s="2"/>
      <c r="G34" s="2"/>
      <c r="H34" s="2"/>
      <c r="I34" s="2"/>
    </row>
    <row r="35" spans="2:9" x14ac:dyDescent="0.25">
      <c r="B35" s="2" t="s">
        <v>60</v>
      </c>
      <c r="C35" s="2"/>
      <c r="D35" s="2"/>
      <c r="E35" s="2"/>
      <c r="F35" s="2"/>
      <c r="G35" s="2"/>
      <c r="H35" s="2"/>
      <c r="I35" s="2"/>
    </row>
    <row r="36" spans="2:9" x14ac:dyDescent="0.25">
      <c r="B36" s="2" t="s">
        <v>61</v>
      </c>
      <c r="C36" s="2"/>
      <c r="D36" s="2"/>
      <c r="E36" s="2"/>
      <c r="F36" s="2"/>
      <c r="G36" s="2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1" t="s">
        <v>57</v>
      </c>
      <c r="D38" s="2"/>
      <c r="E38" s="2">
        <v>275</v>
      </c>
      <c r="F38" s="2"/>
      <c r="G38" s="2"/>
      <c r="H38" s="2"/>
      <c r="I38" s="2"/>
    </row>
    <row r="39" spans="2:9" x14ac:dyDescent="0.25">
      <c r="B39" s="2"/>
      <c r="C39" s="1" t="s">
        <v>58</v>
      </c>
      <c r="D39" s="2"/>
      <c r="E39" s="16">
        <v>0.1144</v>
      </c>
      <c r="F39" s="2"/>
      <c r="G39" s="2"/>
      <c r="H39" s="2"/>
      <c r="I39" s="2"/>
    </row>
    <row r="40" spans="2:9" x14ac:dyDescent="0.25">
      <c r="B40" s="2"/>
      <c r="C40" s="1" t="s">
        <v>59</v>
      </c>
      <c r="D40" s="2"/>
      <c r="E40" s="2">
        <v>4</v>
      </c>
      <c r="F40" s="2" t="s">
        <v>49</v>
      </c>
      <c r="G40" s="2"/>
      <c r="H40" s="2"/>
      <c r="I40" s="2"/>
    </row>
    <row r="41" spans="2:9" x14ac:dyDescent="0.25">
      <c r="B41" s="2"/>
      <c r="C41" s="1"/>
      <c r="D41" s="2"/>
      <c r="E41" s="2"/>
      <c r="F41" s="2"/>
      <c r="G41" s="2" t="s">
        <v>94</v>
      </c>
      <c r="H41" s="2"/>
      <c r="I41" s="2"/>
    </row>
    <row r="42" spans="2:9" x14ac:dyDescent="0.25">
      <c r="B42" s="2"/>
      <c r="C42" s="1" t="s">
        <v>56</v>
      </c>
      <c r="D42" s="2"/>
      <c r="E42" s="43">
        <f>PV(E39/12,E40*12,-E38)</f>
        <v>10552.684485126942</v>
      </c>
      <c r="F42" s="2"/>
      <c r="G42" s="43">
        <f>E38*E40*12</f>
        <v>13200</v>
      </c>
      <c r="H42" s="2"/>
      <c r="I42" s="2"/>
    </row>
    <row r="43" spans="2:9" x14ac:dyDescent="0.25">
      <c r="B43" s="2"/>
      <c r="D43" s="2"/>
      <c r="E43" s="2"/>
      <c r="F43" s="2"/>
      <c r="G43" s="2"/>
      <c r="H43" s="2"/>
      <c r="I43" s="2"/>
    </row>
    <row r="44" spans="2:9" x14ac:dyDescent="0.25">
      <c r="B44" s="2"/>
      <c r="D44" s="2"/>
      <c r="E44" s="2"/>
      <c r="F44" s="2"/>
      <c r="G44" s="2"/>
      <c r="H44" s="2"/>
      <c r="I44" s="2"/>
    </row>
    <row r="45" spans="2:9" x14ac:dyDescent="0.25">
      <c r="B45" s="2" t="s">
        <v>62</v>
      </c>
      <c r="C45" s="1"/>
      <c r="D45" s="2"/>
      <c r="E45" s="2"/>
      <c r="F45" s="2"/>
      <c r="G45" s="2"/>
      <c r="H45" s="2"/>
      <c r="I45" s="2"/>
    </row>
    <row r="46" spans="2:9" x14ac:dyDescent="0.25">
      <c r="B46" s="17" t="s">
        <v>63</v>
      </c>
    </row>
    <row r="47" spans="2:9" x14ac:dyDescent="0.25">
      <c r="B47" t="s">
        <v>95</v>
      </c>
    </row>
    <row r="48" spans="2:9" x14ac:dyDescent="0.25">
      <c r="B48" s="18" t="s">
        <v>64</v>
      </c>
    </row>
    <row r="49" spans="2:8" x14ac:dyDescent="0.25">
      <c r="C49" s="1" t="s">
        <v>65</v>
      </c>
      <c r="D49" s="44">
        <v>0.14000000000000001</v>
      </c>
    </row>
    <row r="50" spans="2:8" x14ac:dyDescent="0.25">
      <c r="C50" s="1" t="s">
        <v>66</v>
      </c>
      <c r="D50">
        <v>20000</v>
      </c>
    </row>
    <row r="51" spans="2:8" x14ac:dyDescent="0.25">
      <c r="C51" s="1" t="s">
        <v>59</v>
      </c>
      <c r="D51">
        <v>1</v>
      </c>
      <c r="E51" t="s">
        <v>96</v>
      </c>
    </row>
    <row r="52" spans="2:8" x14ac:dyDescent="0.25">
      <c r="C52" s="1"/>
    </row>
    <row r="53" spans="2:8" x14ac:dyDescent="0.25">
      <c r="C53" s="1"/>
    </row>
    <row r="54" spans="2:8" x14ac:dyDescent="0.25">
      <c r="C54" s="1" t="s">
        <v>56</v>
      </c>
      <c r="D54" s="45">
        <f>PV(D49,D51,,-D50)</f>
        <v>17543.859649122805</v>
      </c>
    </row>
    <row r="57" spans="2:8" ht="15.75" thickBot="1" x14ac:dyDescent="0.3"/>
    <row r="58" spans="2:8" ht="16.5" thickBot="1" x14ac:dyDescent="0.3">
      <c r="B58" s="84" t="s">
        <v>67</v>
      </c>
      <c r="C58" s="85"/>
      <c r="D58" s="85"/>
      <c r="E58" s="85"/>
      <c r="F58" s="85"/>
      <c r="G58" s="85"/>
      <c r="H58" s="86"/>
    </row>
    <row r="59" spans="2:8" x14ac:dyDescent="0.25">
      <c r="B59" s="2"/>
      <c r="C59" s="2"/>
      <c r="D59" s="2"/>
      <c r="E59" s="2"/>
    </row>
    <row r="60" spans="2:8" x14ac:dyDescent="0.25">
      <c r="B60" s="2" t="s">
        <v>70</v>
      </c>
      <c r="C60" s="2"/>
      <c r="D60" s="2"/>
      <c r="E60" s="2"/>
    </row>
    <row r="61" spans="2:8" x14ac:dyDescent="0.25">
      <c r="B61" s="2" t="s">
        <v>72</v>
      </c>
      <c r="C61" s="2"/>
      <c r="D61" s="2"/>
      <c r="E61" s="2"/>
    </row>
    <row r="62" spans="2:8" x14ac:dyDescent="0.25">
      <c r="B62" s="18" t="s">
        <v>73</v>
      </c>
      <c r="C62" s="2"/>
      <c r="D62" s="2"/>
      <c r="E62" s="2"/>
    </row>
    <row r="63" spans="2:8" x14ac:dyDescent="0.25">
      <c r="B63" s="2"/>
      <c r="C63" s="2"/>
      <c r="D63" s="2"/>
      <c r="E63" s="2"/>
    </row>
    <row r="64" spans="2:8" x14ac:dyDescent="0.25">
      <c r="B64" s="2"/>
      <c r="C64" s="2"/>
      <c r="D64" s="2"/>
      <c r="E64" s="2"/>
    </row>
    <row r="65" spans="2:8" x14ac:dyDescent="0.25">
      <c r="B65" s="2"/>
      <c r="C65" s="2"/>
      <c r="D65" s="2"/>
      <c r="E65" s="2"/>
    </row>
    <row r="66" spans="2:8" x14ac:dyDescent="0.25">
      <c r="B66" s="2"/>
      <c r="C66" s="56" t="s">
        <v>65</v>
      </c>
      <c r="D66" s="57">
        <v>5.6000000000000001E-2</v>
      </c>
      <c r="E66" s="58"/>
    </row>
    <row r="67" spans="2:8" x14ac:dyDescent="0.25">
      <c r="B67" s="2"/>
      <c r="C67" s="56" t="s">
        <v>59</v>
      </c>
      <c r="D67" s="58">
        <v>10</v>
      </c>
      <c r="E67" s="58" t="s">
        <v>49</v>
      </c>
    </row>
    <row r="68" spans="2:8" x14ac:dyDescent="0.25">
      <c r="B68" s="2"/>
      <c r="C68" s="56" t="s">
        <v>68</v>
      </c>
      <c r="D68" s="58">
        <v>100</v>
      </c>
      <c r="E68" s="58" t="s">
        <v>97</v>
      </c>
    </row>
    <row r="69" spans="2:8" x14ac:dyDescent="0.25">
      <c r="B69" s="2"/>
      <c r="C69" s="56"/>
      <c r="D69" s="58"/>
      <c r="E69" s="58"/>
    </row>
    <row r="70" spans="2:8" x14ac:dyDescent="0.25">
      <c r="B70" s="2"/>
      <c r="C70" s="56" t="s">
        <v>67</v>
      </c>
      <c r="D70" s="59">
        <f>FV(D66/12,10*12,-D68)</f>
        <v>16037.004246854398</v>
      </c>
      <c r="E70" s="58"/>
    </row>
    <row r="71" spans="2:8" x14ac:dyDescent="0.25">
      <c r="B71" s="2"/>
      <c r="C71" s="56" t="s">
        <v>69</v>
      </c>
      <c r="D71" s="59">
        <f>D67*12*D68</f>
        <v>12000</v>
      </c>
      <c r="E71" s="58"/>
    </row>
    <row r="74" spans="2:8" x14ac:dyDescent="0.25">
      <c r="B74" s="2" t="s">
        <v>70</v>
      </c>
    </row>
    <row r="75" spans="2:8" x14ac:dyDescent="0.25">
      <c r="B75" s="2" t="s">
        <v>74</v>
      </c>
    </row>
    <row r="76" spans="2:8" x14ac:dyDescent="0.25">
      <c r="B76" s="2" t="s">
        <v>71</v>
      </c>
    </row>
    <row r="77" spans="2:8" x14ac:dyDescent="0.25">
      <c r="B77" s="18" t="s">
        <v>75</v>
      </c>
    </row>
    <row r="79" spans="2:8" ht="15.75" thickBot="1" x14ac:dyDescent="0.3"/>
    <row r="80" spans="2:8" ht="15.75" thickBot="1" x14ac:dyDescent="0.3">
      <c r="C80" s="54" t="s">
        <v>98</v>
      </c>
      <c r="D80" s="55" t="s">
        <v>99</v>
      </c>
      <c r="F80" s="36"/>
      <c r="G80" s="51"/>
      <c r="H80" s="51"/>
    </row>
    <row r="81" spans="2:8" ht="15.75" thickBot="1" x14ac:dyDescent="0.3">
      <c r="B81" s="48" t="s">
        <v>65</v>
      </c>
      <c r="C81" s="46">
        <v>5.6000000000000001E-2</v>
      </c>
      <c r="D81" s="52">
        <v>0.06</v>
      </c>
      <c r="F81" s="36"/>
      <c r="G81" s="36"/>
      <c r="H81" s="36"/>
    </row>
    <row r="82" spans="2:8" ht="15.75" thickBot="1" x14ac:dyDescent="0.3">
      <c r="B82" s="48" t="s">
        <v>59</v>
      </c>
      <c r="C82" s="47">
        <v>6</v>
      </c>
      <c r="D82" s="47">
        <v>6</v>
      </c>
      <c r="F82" s="36"/>
      <c r="G82" s="36"/>
      <c r="H82" s="36"/>
    </row>
    <row r="83" spans="2:8" ht="15.75" thickBot="1" x14ac:dyDescent="0.3">
      <c r="B83" s="48" t="s">
        <v>68</v>
      </c>
      <c r="C83" s="47">
        <v>200</v>
      </c>
      <c r="D83" s="47">
        <v>600</v>
      </c>
      <c r="F83" s="36"/>
      <c r="G83" s="36"/>
      <c r="H83" s="36"/>
    </row>
    <row r="84" spans="2:8" ht="15.75" thickBot="1" x14ac:dyDescent="0.3">
      <c r="B84" s="49" t="s">
        <v>100</v>
      </c>
      <c r="C84" s="47">
        <v>6</v>
      </c>
      <c r="D84" s="47">
        <v>2</v>
      </c>
      <c r="F84" s="36"/>
      <c r="G84" s="36"/>
      <c r="H84" s="36"/>
    </row>
    <row r="85" spans="2:8" ht="15.75" thickBot="1" x14ac:dyDescent="0.3">
      <c r="B85" s="50" t="s">
        <v>69</v>
      </c>
      <c r="C85" s="53">
        <f>FV(C81/C84,C82*C84,-C83)</f>
        <v>8510.5739374881723</v>
      </c>
      <c r="D85" s="53">
        <f>FV(D81/D84,D82*D84,-D83)</f>
        <v>8515.2177369235724</v>
      </c>
      <c r="F85" s="36"/>
      <c r="G85" s="36"/>
      <c r="H85" s="36"/>
    </row>
    <row r="90" spans="2:8" ht="15.75" thickBot="1" x14ac:dyDescent="0.3"/>
    <row r="91" spans="2:8" ht="16.5" thickBot="1" x14ac:dyDescent="0.3">
      <c r="B91" s="84" t="s">
        <v>65</v>
      </c>
      <c r="C91" s="85"/>
      <c r="D91" s="85"/>
      <c r="E91" s="85"/>
      <c r="F91" s="85"/>
      <c r="G91" s="85"/>
      <c r="H91" s="86"/>
    </row>
    <row r="93" spans="2:8" x14ac:dyDescent="0.25">
      <c r="B93" t="s">
        <v>76</v>
      </c>
    </row>
    <row r="94" spans="2:8" x14ac:dyDescent="0.25">
      <c r="B94" t="s">
        <v>77</v>
      </c>
    </row>
    <row r="96" spans="2:8" x14ac:dyDescent="0.25">
      <c r="C96" s="64" t="s">
        <v>68</v>
      </c>
      <c r="D96" s="61">
        <v>200</v>
      </c>
      <c r="E96" s="61" t="s">
        <v>102</v>
      </c>
    </row>
    <row r="97" spans="2:8" x14ac:dyDescent="0.25">
      <c r="C97" s="64" t="s">
        <v>59</v>
      </c>
      <c r="D97" s="61">
        <v>5</v>
      </c>
      <c r="E97" s="61" t="s">
        <v>49</v>
      </c>
    </row>
    <row r="98" spans="2:8" x14ac:dyDescent="0.25">
      <c r="C98" s="64" t="s">
        <v>103</v>
      </c>
      <c r="D98" s="61">
        <v>4500</v>
      </c>
      <c r="E98" s="61"/>
    </row>
    <row r="100" spans="2:8" x14ac:dyDescent="0.25">
      <c r="C100" s="90" t="s">
        <v>65</v>
      </c>
      <c r="D100" s="62">
        <f>RATE(D97*12,D96,-D98)</f>
        <v>4.028950806422165E-2</v>
      </c>
      <c r="E100" s="61" t="s">
        <v>102</v>
      </c>
    </row>
    <row r="101" spans="2:8" x14ac:dyDescent="0.25">
      <c r="C101" s="91"/>
      <c r="D101" s="63">
        <f>D100*12</f>
        <v>0.48347409677065978</v>
      </c>
      <c r="E101" s="61" t="s">
        <v>104</v>
      </c>
    </row>
    <row r="102" spans="2:8" x14ac:dyDescent="0.25">
      <c r="D102" s="60"/>
    </row>
    <row r="103" spans="2:8" x14ac:dyDescent="0.25">
      <c r="D103" s="60"/>
    </row>
    <row r="104" spans="2:8" x14ac:dyDescent="0.25">
      <c r="D104" s="60"/>
    </row>
    <row r="105" spans="2:8" ht="15.75" thickBot="1" x14ac:dyDescent="0.3">
      <c r="D105" s="60"/>
    </row>
    <row r="106" spans="2:8" ht="16.5" thickBot="1" x14ac:dyDescent="0.3">
      <c r="B106" s="84" t="s">
        <v>78</v>
      </c>
      <c r="C106" s="85"/>
      <c r="D106" s="85"/>
      <c r="E106" s="85"/>
      <c r="F106" s="85"/>
      <c r="G106" s="85"/>
      <c r="H106" s="86"/>
    </row>
    <row r="108" spans="2:8" x14ac:dyDescent="0.25">
      <c r="B108" t="s">
        <v>101</v>
      </c>
    </row>
    <row r="109" spans="2:8" x14ac:dyDescent="0.25">
      <c r="B109" t="s">
        <v>79</v>
      </c>
    </row>
    <row r="111" spans="2:8" x14ac:dyDescent="0.25">
      <c r="B111" s="65" t="s">
        <v>105</v>
      </c>
      <c r="C111" s="61">
        <v>10000</v>
      </c>
      <c r="D111" s="61"/>
    </row>
    <row r="112" spans="2:8" x14ac:dyDescent="0.25">
      <c r="B112" s="65" t="s">
        <v>106</v>
      </c>
      <c r="C112" s="62">
        <v>0.08</v>
      </c>
      <c r="D112" s="61"/>
    </row>
    <row r="113" spans="2:4" x14ac:dyDescent="0.25">
      <c r="B113" s="65" t="s">
        <v>68</v>
      </c>
      <c r="C113" s="61">
        <v>400</v>
      </c>
      <c r="D113" s="61"/>
    </row>
    <row r="114" spans="2:4" x14ac:dyDescent="0.25">
      <c r="B114" s="80" t="s">
        <v>107</v>
      </c>
      <c r="C114" s="61">
        <f>NPER(C112/12,C113,-C111)</f>
        <v>27.439293343950375</v>
      </c>
      <c r="D114" s="61"/>
    </row>
    <row r="115" spans="2:4" x14ac:dyDescent="0.25">
      <c r="B115" s="80"/>
      <c r="C115" s="61">
        <f>ROUNDUP(C114,0)</f>
        <v>28</v>
      </c>
      <c r="D115" s="61" t="s">
        <v>108</v>
      </c>
    </row>
  </sheetData>
  <mergeCells count="7">
    <mergeCell ref="B114:B115"/>
    <mergeCell ref="B1:H1"/>
    <mergeCell ref="B58:H58"/>
    <mergeCell ref="B91:H91"/>
    <mergeCell ref="B106:H106"/>
    <mergeCell ref="B33:I33"/>
    <mergeCell ref="C100:C10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 lógicas</vt:lpstr>
      <vt:lpstr>Financieras</vt:lpstr>
      <vt:lpstr>Hoja3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</dc:creator>
  <cp:lastModifiedBy>Dpto. De Computacion</cp:lastModifiedBy>
  <dcterms:created xsi:type="dcterms:W3CDTF">2013-07-28T21:50:06Z</dcterms:created>
  <dcterms:modified xsi:type="dcterms:W3CDTF">2013-08-14T15:31:07Z</dcterms:modified>
</cp:coreProperties>
</file>